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45" yWindow="-150" windowWidth="11130" windowHeight="8370" tabRatio="670" firstSheet="2" activeTab="22"/>
  </bookViews>
  <sheets>
    <sheet name="Postup použitia vzoru" sheetId="46" r:id="rId1"/>
    <sheet name="info iba pre UZ 2014" sheetId="48" r:id="rId2"/>
    <sheet name="Titulná strana" sheetId="47" r:id="rId3"/>
    <sheet name="A" sheetId="23" r:id="rId4"/>
    <sheet name="P" sheetId="24" r:id="rId5"/>
    <sheet name="VZaS" sheetId="25" r:id="rId6"/>
    <sheet name="TSS_de" sheetId="37" state="hidden" r:id="rId7"/>
    <sheet name="A_de" sheetId="38" state="hidden" r:id="rId8"/>
    <sheet name="A_de_neplatne" sheetId="4" state="hidden" r:id="rId9"/>
    <sheet name="P_de" sheetId="39" state="hidden" r:id="rId10"/>
    <sheet name="P_de_neplatne" sheetId="11" state="hidden" r:id="rId11"/>
    <sheet name="TSGuV_de" sheetId="8" state="hidden" r:id="rId12"/>
    <sheet name="VZaS_de_neplatne" sheetId="12" state="hidden" r:id="rId13"/>
    <sheet name="GuV_de" sheetId="40" state="hidden" r:id="rId14"/>
    <sheet name="TB_BS_en" sheetId="29" state="hidden" r:id="rId15"/>
    <sheet name="A_en" sheetId="41" state="hidden" r:id="rId16"/>
    <sheet name="A_en_neplatne" sheetId="33" state="hidden" r:id="rId17"/>
    <sheet name="P_en" sheetId="42" state="hidden" r:id="rId18"/>
    <sheet name="P_en_neplatne" sheetId="34" state="hidden" r:id="rId19"/>
    <sheet name="TS_IS_en" sheetId="35" state="hidden" r:id="rId20"/>
    <sheet name="IS_en" sheetId="43" state="hidden" r:id="rId21"/>
    <sheet name="IS_en_neplatny" sheetId="36" state="hidden" r:id="rId22"/>
    <sheet name="Poznámky" sheetId="44" r:id="rId23"/>
    <sheet name="Zákonná povinnosť" sheetId="49" state="hidden" r:id="rId24"/>
  </sheets>
  <definedNames>
    <definedName name="_xlnm.Print_Area" localSheetId="3">A!$A$1:$I$174</definedName>
    <definedName name="_xlnm.Print_Area" localSheetId="7">A_de!$A$1:$I$174</definedName>
    <definedName name="_xlnm.Print_Area" localSheetId="8">A_de_neplatne!$A$1:$I$145</definedName>
    <definedName name="_xlnm.Print_Area" localSheetId="15">A_en!$A$1:$I$174</definedName>
    <definedName name="_xlnm.Print_Area" localSheetId="16">A_en_neplatne!$A$1:$I$145</definedName>
    <definedName name="_xlnm.Print_Area" localSheetId="13">GuV_de!$A$1:$E$67</definedName>
    <definedName name="_xlnm.Print_Area" localSheetId="20">IS_en!$A$1:$E$67</definedName>
    <definedName name="_xlnm.Print_Area" localSheetId="21">IS_en_neplatny!$A$1:$E$67</definedName>
    <definedName name="_xlnm.Print_Area" localSheetId="4">P!$A$1:$E$70</definedName>
    <definedName name="_xlnm.Print_Area" localSheetId="9">P_de!$A$1:$E$70</definedName>
    <definedName name="_xlnm.Print_Area" localSheetId="17">P_en!$A$1:$E$70</definedName>
    <definedName name="_xlnm.Print_Area" localSheetId="18">P_en_neplatne!$A$1:$E$62</definedName>
    <definedName name="_xlnm.Print_Area" localSheetId="0">'Postup použitia vzoru'!$A$1:$R$17</definedName>
    <definedName name="_xlnm.Print_Area" localSheetId="22">Poznámky!$A$1:$AH$1714</definedName>
    <definedName name="_xlnm.Print_Area" localSheetId="14">TB_BS_en!$A$1:$AJ$37</definedName>
    <definedName name="_xlnm.Print_Area" localSheetId="2">'Titulná strana'!$A$1:$AJ$59</definedName>
    <definedName name="_xlnm.Print_Area" localSheetId="19">TS_IS_en!$A$1:$AJ$37</definedName>
    <definedName name="_xlnm.Print_Area" localSheetId="11">TSGuV_de!$A$1:$AJ$37</definedName>
    <definedName name="_xlnm.Print_Area" localSheetId="5">VZaS!$A$1:$E$67</definedName>
  </definedNames>
  <calcPr calcId="145621"/>
</workbook>
</file>

<file path=xl/calcChain.xml><?xml version="1.0" encoding="utf-8"?>
<calcChain xmlns="http://schemas.openxmlformats.org/spreadsheetml/2006/main">
  <c r="AB1428" i="44" l="1"/>
  <c r="U1428" i="44"/>
  <c r="U1441" i="44"/>
  <c r="AB1441" i="44"/>
  <c r="Y1588" i="44" l="1"/>
  <c r="AF1485" i="44" l="1"/>
  <c r="AF1484" i="44"/>
  <c r="V1484" i="44"/>
  <c r="AN710" i="44"/>
  <c r="U1413" i="44"/>
  <c r="U1427" i="44" s="1"/>
  <c r="AB1414" i="44"/>
  <c r="AB1413" i="44" s="1"/>
  <c r="AB1427" i="44" s="1"/>
  <c r="E12" i="25" l="1"/>
  <c r="D12" i="25"/>
  <c r="D29" i="25"/>
  <c r="D62" i="25" s="1"/>
  <c r="E23" i="25"/>
  <c r="D23" i="25"/>
  <c r="G50" i="24"/>
  <c r="G48" i="24"/>
  <c r="E47" i="24"/>
  <c r="H24" i="25"/>
  <c r="Y1680" i="44"/>
  <c r="AD1660" i="44" l="1"/>
  <c r="Y1660" i="44"/>
  <c r="AD1648" i="44"/>
  <c r="Y1648" i="44"/>
  <c r="AD1644" i="44"/>
  <c r="Y1644" i="44"/>
  <c r="AD1586" i="44"/>
  <c r="Y1586" i="44"/>
  <c r="AD1569" i="44"/>
  <c r="Y1569" i="44"/>
  <c r="AD1692" i="44" l="1"/>
  <c r="Y1592" i="44"/>
  <c r="Y1600" i="44" s="1"/>
  <c r="Y1606" i="44" s="1"/>
  <c r="AD1593" i="44"/>
  <c r="AD1601" i="44" s="1"/>
  <c r="AD1607" i="44" s="1"/>
  <c r="Y1692" i="44"/>
  <c r="AD1592" i="44"/>
  <c r="AD1600" i="44" s="1"/>
  <c r="AD1606" i="44" s="1"/>
  <c r="AD1694" i="44" s="1"/>
  <c r="AD1698" i="44" s="1"/>
  <c r="AD1703" i="44" s="1"/>
  <c r="Y1694" i="44" l="1"/>
  <c r="Y1698" i="44" s="1"/>
  <c r="Y1703" i="44" s="1"/>
  <c r="AD998" i="44"/>
  <c r="AF370" i="44" l="1"/>
  <c r="AF369" i="44"/>
  <c r="AF363" i="44"/>
  <c r="H55" i="25" l="1"/>
  <c r="H54" i="25"/>
  <c r="H27" i="25"/>
  <c r="H19" i="25"/>
  <c r="H9" i="25"/>
  <c r="H63" i="24"/>
  <c r="H62" i="24"/>
  <c r="H61" i="24"/>
  <c r="H59" i="24"/>
  <c r="H57" i="24"/>
  <c r="H56" i="24"/>
  <c r="H55" i="24"/>
  <c r="H52" i="24"/>
  <c r="H50" i="24"/>
  <c r="H48" i="24"/>
  <c r="H44" i="24"/>
  <c r="H42" i="24"/>
  <c r="H39" i="24"/>
  <c r="H38" i="24"/>
  <c r="H34" i="24"/>
  <c r="H21" i="24"/>
  <c r="H20" i="24"/>
  <c r="H15" i="24"/>
  <c r="H13" i="24"/>
  <c r="H11" i="24"/>
  <c r="H10" i="24"/>
  <c r="H9" i="24"/>
  <c r="H5" i="24"/>
  <c r="H4" i="24"/>
  <c r="P115" i="23" l="1"/>
  <c r="N115" i="23"/>
  <c r="P113" i="23"/>
  <c r="N113" i="23"/>
  <c r="P28" i="23" l="1"/>
  <c r="O28" i="23"/>
  <c r="N28" i="23"/>
  <c r="P26" i="23"/>
  <c r="N26" i="23"/>
  <c r="J55" i="25"/>
  <c r="J54" i="25"/>
  <c r="J27" i="25"/>
  <c r="J15" i="25"/>
  <c r="J9" i="25"/>
  <c r="J59" i="24"/>
  <c r="J63" i="24"/>
  <c r="J62" i="24"/>
  <c r="J61" i="24"/>
  <c r="J57" i="24"/>
  <c r="J56" i="24"/>
  <c r="J55" i="24"/>
  <c r="J52" i="24"/>
  <c r="J50" i="24"/>
  <c r="J48" i="24"/>
  <c r="J44" i="24"/>
  <c r="J42" i="24"/>
  <c r="J38" i="24"/>
  <c r="J34" i="24"/>
  <c r="J21" i="24" l="1"/>
  <c r="J15" i="24"/>
  <c r="J11" i="24"/>
  <c r="J9" i="24"/>
  <c r="J5" i="24"/>
  <c r="J39" i="24"/>
  <c r="R116" i="23" l="1"/>
  <c r="R114" i="23"/>
  <c r="R29" i="23"/>
  <c r="R27" i="23"/>
  <c r="J65" i="25"/>
  <c r="H65" i="25"/>
  <c r="J64" i="25"/>
  <c r="H64" i="25"/>
  <c r="J63" i="25"/>
  <c r="H63" i="25"/>
  <c r="J58" i="25"/>
  <c r="H58" i="25"/>
  <c r="J56" i="25"/>
  <c r="H56" i="25"/>
  <c r="J46" i="25"/>
  <c r="H46" i="25"/>
  <c r="J45" i="25"/>
  <c r="H45" i="25"/>
  <c r="J43" i="25"/>
  <c r="H43" i="25"/>
  <c r="J33" i="25"/>
  <c r="H33" i="25"/>
  <c r="J28" i="25"/>
  <c r="H28" i="25"/>
  <c r="H26" i="25"/>
  <c r="J24" i="25"/>
  <c r="J23" i="25"/>
  <c r="H23" i="25"/>
  <c r="J22" i="25"/>
  <c r="H22" i="25"/>
  <c r="J21" i="25"/>
  <c r="H21" i="25"/>
  <c r="J20" i="25"/>
  <c r="H20" i="25"/>
  <c r="J18" i="25"/>
  <c r="H18" i="25"/>
  <c r="J17" i="25"/>
  <c r="H17" i="25"/>
  <c r="J16" i="25"/>
  <c r="H16" i="25"/>
  <c r="H15" i="25"/>
  <c r="J14" i="25"/>
  <c r="H14" i="25"/>
  <c r="J13" i="25"/>
  <c r="H13" i="25"/>
  <c r="J11" i="25"/>
  <c r="H11" i="25"/>
  <c r="J10" i="25"/>
  <c r="H10" i="25"/>
  <c r="J7" i="25"/>
  <c r="H7" i="25"/>
  <c r="J5" i="25"/>
  <c r="H5" i="25"/>
  <c r="J4" i="25"/>
  <c r="H4" i="25"/>
  <c r="J3" i="25"/>
  <c r="H3" i="25"/>
  <c r="R170" i="23"/>
  <c r="P169" i="23"/>
  <c r="O169" i="23"/>
  <c r="N169" i="23"/>
  <c r="R166" i="23"/>
  <c r="P165" i="23"/>
  <c r="O165" i="23"/>
  <c r="N165" i="23"/>
  <c r="R164" i="23"/>
  <c r="P163" i="23"/>
  <c r="O163" i="23"/>
  <c r="N163" i="23"/>
  <c r="R162" i="23"/>
  <c r="P161" i="23"/>
  <c r="O161" i="23"/>
  <c r="N161" i="23"/>
  <c r="R160" i="23"/>
  <c r="P159" i="23"/>
  <c r="O159" i="23"/>
  <c r="N159" i="23"/>
  <c r="R145" i="23"/>
  <c r="P144" i="23"/>
  <c r="O144" i="23"/>
  <c r="N144" i="23"/>
  <c r="R129" i="23"/>
  <c r="O128" i="23"/>
  <c r="N128" i="23"/>
  <c r="R122" i="23"/>
  <c r="O121" i="23"/>
  <c r="N121" i="23"/>
  <c r="R120" i="23"/>
  <c r="P119" i="23"/>
  <c r="O119" i="23"/>
  <c r="N119" i="23"/>
  <c r="R118" i="23"/>
  <c r="P117" i="23"/>
  <c r="O117" i="23"/>
  <c r="N117" i="23"/>
  <c r="P92" i="23"/>
  <c r="O92" i="23"/>
  <c r="N92" i="23"/>
  <c r="R91" i="23"/>
  <c r="P90" i="23"/>
  <c r="O90" i="23"/>
  <c r="N90" i="23"/>
  <c r="R87" i="23"/>
  <c r="P86" i="23"/>
  <c r="O86" i="23"/>
  <c r="N86" i="23"/>
  <c r="R79" i="23"/>
  <c r="P78" i="23"/>
  <c r="O78" i="23"/>
  <c r="N78" i="23"/>
  <c r="R77" i="23"/>
  <c r="P76" i="23"/>
  <c r="O76" i="23"/>
  <c r="N76" i="23"/>
  <c r="R75" i="23"/>
  <c r="P74" i="23"/>
  <c r="O74" i="23"/>
  <c r="N74" i="23"/>
  <c r="R31" i="23"/>
  <c r="P30" i="23"/>
  <c r="O30" i="23"/>
  <c r="N30" i="23"/>
  <c r="R25" i="23"/>
  <c r="P24" i="23"/>
  <c r="O24" i="23"/>
  <c r="N24" i="23"/>
  <c r="P12" i="23"/>
  <c r="O12" i="23"/>
  <c r="N12" i="23"/>
  <c r="P8" i="23"/>
  <c r="O8" i="23"/>
  <c r="N8" i="23"/>
  <c r="R7" i="23"/>
  <c r="P6" i="23"/>
  <c r="O6" i="23"/>
  <c r="N6" i="23"/>
  <c r="R5" i="23"/>
  <c r="P4" i="23"/>
  <c r="O4" i="23"/>
  <c r="N4" i="23"/>
  <c r="AI1485" i="44" l="1"/>
  <c r="E63" i="25"/>
  <c r="M1170" i="44" l="1"/>
  <c r="AD991" i="44" l="1"/>
  <c r="O1483" i="44" l="1"/>
  <c r="O996" i="44" l="1"/>
  <c r="D63" i="25" l="1"/>
  <c r="X1170" i="44" l="1"/>
  <c r="Y1018" i="44"/>
  <c r="T1018" i="44"/>
  <c r="O1018" i="44"/>
  <c r="J1018" i="44"/>
  <c r="AD1025" i="44"/>
  <c r="AD1024" i="44"/>
  <c r="AD1002" i="44" l="1"/>
  <c r="Y996" i="44"/>
  <c r="T996" i="44"/>
  <c r="J996" i="44"/>
  <c r="J990" i="44"/>
  <c r="H408" i="44" l="1"/>
  <c r="H394" i="44"/>
  <c r="AF390" i="44"/>
  <c r="H381" i="44" l="1"/>
  <c r="H367" i="44"/>
  <c r="G75" i="23" l="1"/>
  <c r="G160" i="23"/>
  <c r="J12" i="25" l="1"/>
  <c r="AI1486" i="44" l="1"/>
  <c r="AI1385" i="44"/>
  <c r="AI1384" i="44"/>
  <c r="Y1255" i="44"/>
  <c r="AI1146" i="44" l="1"/>
  <c r="AI1145" i="44"/>
  <c r="AI1126" i="44"/>
  <c r="AI1125" i="44"/>
  <c r="AI1107" i="44"/>
  <c r="AI1106" i="44"/>
  <c r="AI1103" i="44"/>
  <c r="AI1102" i="44"/>
  <c r="AI915" i="44"/>
  <c r="AI740" i="44" l="1"/>
  <c r="D93" i="23"/>
  <c r="Y958" i="44" l="1"/>
  <c r="T958" i="44"/>
  <c r="O958" i="44"/>
  <c r="J958" i="44"/>
  <c r="AD957" i="44"/>
  <c r="AD956" i="44"/>
  <c r="AD955" i="44"/>
  <c r="AD954" i="44"/>
  <c r="AI954" i="44" s="1"/>
  <c r="AD953" i="44"/>
  <c r="AI953" i="44" s="1"/>
  <c r="AD952" i="44"/>
  <c r="AI952" i="44" s="1"/>
  <c r="AD951" i="44"/>
  <c r="AI951" i="44" s="1"/>
  <c r="AD950" i="44"/>
  <c r="AI950" i="44" s="1"/>
  <c r="AD949" i="44"/>
  <c r="AI949" i="44" s="1"/>
  <c r="AD948" i="44"/>
  <c r="AI948" i="44" s="1"/>
  <c r="AD947" i="44"/>
  <c r="AI947" i="44" s="1"/>
  <c r="AD946" i="44"/>
  <c r="AI946" i="44" s="1"/>
  <c r="AD945" i="44"/>
  <c r="AI945" i="44" s="1"/>
  <c r="AD944" i="44"/>
  <c r="AI944" i="44" s="1"/>
  <c r="AD943" i="44"/>
  <c r="AI943" i="44" s="1"/>
  <c r="AD942" i="44"/>
  <c r="AI942" i="44" s="1"/>
  <c r="AD941" i="44"/>
  <c r="AI941" i="44" s="1"/>
  <c r="AD921" i="44"/>
  <c r="AI921" i="44" s="1"/>
  <c r="AD922" i="44"/>
  <c r="AI922" i="44" s="1"/>
  <c r="AD923" i="44"/>
  <c r="AI923" i="44" s="1"/>
  <c r="AD924" i="44"/>
  <c r="AI924" i="44" s="1"/>
  <c r="AD958" i="44" l="1"/>
  <c r="D26" i="24" l="1"/>
  <c r="D25" i="24" l="1"/>
  <c r="H25" i="24" s="1"/>
  <c r="Y1483" i="44"/>
  <c r="AC1480" i="44"/>
  <c r="AF1480" i="44" s="1"/>
  <c r="S1480" i="44"/>
  <c r="V1480" i="44" s="1"/>
  <c r="AC1478" i="44"/>
  <c r="AF1478" i="44" s="1"/>
  <c r="AC1482" i="44" s="1"/>
  <c r="AF1482" i="44" s="1"/>
  <c r="S1478" i="44"/>
  <c r="V1478" i="44" s="1"/>
  <c r="S1482" i="44" s="1"/>
  <c r="V1482" i="44" s="1"/>
  <c r="AC1477" i="44"/>
  <c r="AF1477" i="44" s="1"/>
  <c r="AC1481" i="44" s="1"/>
  <c r="AF1481" i="44" s="1"/>
  <c r="S1477" i="44"/>
  <c r="V1477" i="44" s="1"/>
  <c r="S1481" i="44" s="1"/>
  <c r="V1481" i="44" s="1"/>
  <c r="AC1476" i="44"/>
  <c r="S1476" i="44"/>
  <c r="AB1425" i="44"/>
  <c r="AI1425" i="44" s="1"/>
  <c r="U1425" i="44"/>
  <c r="Z1404" i="44"/>
  <c r="Q1404" i="44"/>
  <c r="AI1404" i="44" s="1"/>
  <c r="Z1390" i="44"/>
  <c r="Q1390" i="44"/>
  <c r="Z1375" i="44"/>
  <c r="Q1375" i="44"/>
  <c r="Z1371" i="44"/>
  <c r="AI1371" i="44" s="1"/>
  <c r="Q1371" i="44"/>
  <c r="AI1372" i="44" s="1"/>
  <c r="AD1362" i="44"/>
  <c r="AI1361" i="44" s="1"/>
  <c r="Y1362" i="44"/>
  <c r="AI1362" i="44" s="1"/>
  <c r="T1357" i="44"/>
  <c r="O1357" i="44"/>
  <c r="J1357" i="44"/>
  <c r="AE1342" i="44"/>
  <c r="AA1342" i="44"/>
  <c r="W1342" i="44"/>
  <c r="S1342" i="44"/>
  <c r="O1342" i="44"/>
  <c r="K1342" i="44"/>
  <c r="AE1268" i="44"/>
  <c r="AA1268" i="44"/>
  <c r="W1268" i="44"/>
  <c r="S1268" i="44"/>
  <c r="O1268" i="44"/>
  <c r="K1268" i="44"/>
  <c r="O1255" i="44"/>
  <c r="AD1238" i="44"/>
  <c r="Y1238" i="44"/>
  <c r="T1238" i="44"/>
  <c r="O1238" i="44"/>
  <c r="AD1233" i="44"/>
  <c r="Y1233" i="44"/>
  <c r="T1233" i="44"/>
  <c r="O1233" i="44"/>
  <c r="AA1220" i="44"/>
  <c r="T1220" i="44"/>
  <c r="M1220" i="44"/>
  <c r="AA1216" i="44"/>
  <c r="T1216" i="44"/>
  <c r="M1216" i="44"/>
  <c r="Z1201" i="44"/>
  <c r="AI1201" i="44" s="1"/>
  <c r="Q1201" i="44"/>
  <c r="AI1202" i="44" s="1"/>
  <c r="Z1198" i="44"/>
  <c r="AI1198" i="44" s="1"/>
  <c r="Q1198" i="44"/>
  <c r="AI1199" i="44" s="1"/>
  <c r="Z1195" i="44"/>
  <c r="AI1195" i="44" s="1"/>
  <c r="Q1195" i="44"/>
  <c r="AI1196" i="44" s="1"/>
  <c r="Z1192" i="44"/>
  <c r="AI1192" i="44" s="1"/>
  <c r="Q1192" i="44"/>
  <c r="AI1193" i="44" s="1"/>
  <c r="X1163" i="44"/>
  <c r="M1163" i="44"/>
  <c r="X1159" i="44"/>
  <c r="M1159" i="44"/>
  <c r="Y1068" i="44"/>
  <c r="Y1072" i="44" s="1"/>
  <c r="AI1072" i="44" s="1"/>
  <c r="O1068" i="44"/>
  <c r="O1072" i="44" s="1"/>
  <c r="AI1073" i="44" s="1"/>
  <c r="Y1043" i="44"/>
  <c r="O1043" i="44"/>
  <c r="Y1037" i="44"/>
  <c r="O1037" i="44"/>
  <c r="AI1038" i="44" s="1"/>
  <c r="AD1023" i="44"/>
  <c r="AD1022" i="44"/>
  <c r="AD1021" i="44"/>
  <c r="AD1020" i="44"/>
  <c r="AD1019" i="44"/>
  <c r="AD1017" i="44"/>
  <c r="AD1016" i="44"/>
  <c r="AD1015" i="44"/>
  <c r="AD1014" i="44"/>
  <c r="AD1013" i="44"/>
  <c r="Y1012" i="44"/>
  <c r="T1012" i="44"/>
  <c r="O1012" i="44"/>
  <c r="J1012" i="44"/>
  <c r="AD1001" i="44"/>
  <c r="AD1000" i="44"/>
  <c r="AD999" i="44"/>
  <c r="AD997" i="44"/>
  <c r="AD995" i="44"/>
  <c r="AD994" i="44"/>
  <c r="AD993" i="44"/>
  <c r="AD992" i="44"/>
  <c r="Y990" i="44"/>
  <c r="T990" i="44"/>
  <c r="O990" i="44"/>
  <c r="Y933" i="44"/>
  <c r="T933" i="44"/>
  <c r="O933" i="44"/>
  <c r="J933" i="44"/>
  <c r="AD932" i="44"/>
  <c r="AD931" i="44"/>
  <c r="AD930" i="44"/>
  <c r="AD929" i="44"/>
  <c r="AI929" i="44" s="1"/>
  <c r="AD928" i="44"/>
  <c r="AI928" i="44" s="1"/>
  <c r="AD927" i="44"/>
  <c r="AI927" i="44" s="1"/>
  <c r="AD926" i="44"/>
  <c r="AI926" i="44" s="1"/>
  <c r="AD925" i="44"/>
  <c r="AI925" i="44" s="1"/>
  <c r="AD920" i="44"/>
  <c r="AI920" i="44" s="1"/>
  <c r="AD919" i="44"/>
  <c r="AI919" i="44" s="1"/>
  <c r="AD918" i="44"/>
  <c r="AI918" i="44" s="1"/>
  <c r="AD917" i="44"/>
  <c r="AI917" i="44" s="1"/>
  <c r="AD916" i="44"/>
  <c r="AI916" i="44" s="1"/>
  <c r="R905" i="44"/>
  <c r="AI905" i="44" s="1"/>
  <c r="R893" i="44"/>
  <c r="AI893" i="44" s="1"/>
  <c r="AE869" i="44"/>
  <c r="AA869" i="44"/>
  <c r="W869" i="44"/>
  <c r="S869" i="44"/>
  <c r="O869" i="44"/>
  <c r="K869" i="44"/>
  <c r="Y844" i="44"/>
  <c r="AI844" i="44" s="1"/>
  <c r="O844" i="44"/>
  <c r="AI845" i="44" s="1"/>
  <c r="Y838" i="44"/>
  <c r="AI838" i="44" s="1"/>
  <c r="O838" i="44"/>
  <c r="AI839" i="44" s="1"/>
  <c r="Y832" i="44"/>
  <c r="AI832" i="44" s="1"/>
  <c r="O832" i="44"/>
  <c r="Y826" i="44"/>
  <c r="AI826" i="44" s="1"/>
  <c r="O826" i="44"/>
  <c r="AA809" i="44"/>
  <c r="S809" i="44"/>
  <c r="K809" i="44"/>
  <c r="Y783" i="44"/>
  <c r="T783" i="44"/>
  <c r="O783" i="44"/>
  <c r="J783" i="44"/>
  <c r="AD781" i="44"/>
  <c r="AD779" i="44"/>
  <c r="W769" i="44"/>
  <c r="U769" i="44"/>
  <c r="Q769" i="44"/>
  <c r="P769" i="44"/>
  <c r="K769" i="44"/>
  <c r="AI769" i="44" s="1"/>
  <c r="AC767" i="44"/>
  <c r="AD767" i="44" s="1"/>
  <c r="AC765" i="44"/>
  <c r="AD765" i="44" s="1"/>
  <c r="AC763" i="44"/>
  <c r="AD763" i="44" s="1"/>
  <c r="AC761" i="44"/>
  <c r="AD761" i="44" s="1"/>
  <c r="AC759" i="44"/>
  <c r="AD757" i="44"/>
  <c r="Y748" i="44"/>
  <c r="AI748" i="44" s="1"/>
  <c r="O748" i="44"/>
  <c r="S717" i="44"/>
  <c r="K717" i="44"/>
  <c r="AA715" i="44"/>
  <c r="AI716" i="44" s="1"/>
  <c r="AA713" i="44"/>
  <c r="AI714" i="44" s="1"/>
  <c r="AA711" i="44"/>
  <c r="AI712" i="44" s="1"/>
  <c r="AA709" i="44"/>
  <c r="AI710" i="44" s="1"/>
  <c r="AA707" i="44"/>
  <c r="AI708" i="44" s="1"/>
  <c r="AA705" i="44"/>
  <c r="AI706" i="44" s="1"/>
  <c r="AA703" i="44"/>
  <c r="AI704" i="44" s="1"/>
  <c r="S700" i="44"/>
  <c r="K700" i="44"/>
  <c r="AA698" i="44"/>
  <c r="AI699" i="44" s="1"/>
  <c r="AA696" i="44"/>
  <c r="AI697" i="44" s="1"/>
  <c r="AA694" i="44"/>
  <c r="AI695" i="44" s="1"/>
  <c r="AA692" i="44"/>
  <c r="AI693" i="44" s="1"/>
  <c r="AA690" i="44"/>
  <c r="AI691" i="44" s="1"/>
  <c r="Y677" i="44"/>
  <c r="T677" i="44"/>
  <c r="O677" i="44"/>
  <c r="J677" i="44"/>
  <c r="AD675" i="44"/>
  <c r="AI676" i="44" s="1"/>
  <c r="AD673" i="44"/>
  <c r="AI674" i="44" s="1"/>
  <c r="AD671" i="44"/>
  <c r="AI672" i="44" s="1"/>
  <c r="AD669" i="44"/>
  <c r="AI670" i="44" s="1"/>
  <c r="AD667" i="44"/>
  <c r="AA638" i="44"/>
  <c r="S638" i="44"/>
  <c r="K638" i="44"/>
  <c r="AA613" i="44"/>
  <c r="S613" i="44"/>
  <c r="K613" i="44"/>
  <c r="Y580" i="44"/>
  <c r="T580" i="44"/>
  <c r="O580" i="44"/>
  <c r="J580" i="44"/>
  <c r="AD578" i="44"/>
  <c r="AI579" i="44" s="1"/>
  <c r="AD576" i="44"/>
  <c r="AD574" i="44"/>
  <c r="AI575" i="44" s="1"/>
  <c r="AD572" i="44"/>
  <c r="AI573" i="44" s="1"/>
  <c r="AD570" i="44"/>
  <c r="AI571" i="44" s="1"/>
  <c r="AD568" i="44"/>
  <c r="AI569" i="44" s="1"/>
  <c r="AD566" i="44"/>
  <c r="AI567" i="44" s="1"/>
  <c r="Y550" i="44"/>
  <c r="T550" i="44"/>
  <c r="O550" i="44"/>
  <c r="J550" i="44"/>
  <c r="AD549" i="44"/>
  <c r="AD548" i="44"/>
  <c r="AD547" i="44"/>
  <c r="AD546" i="44"/>
  <c r="AA538" i="44"/>
  <c r="W538" i="44"/>
  <c r="S538" i="44"/>
  <c r="O538" i="44"/>
  <c r="AE537" i="44"/>
  <c r="AE536" i="44"/>
  <c r="AE535" i="44"/>
  <c r="AE534" i="44"/>
  <c r="AD520" i="44"/>
  <c r="AC484" i="44"/>
  <c r="Z484" i="44"/>
  <c r="W484" i="44"/>
  <c r="T484" i="44"/>
  <c r="Q484" i="44"/>
  <c r="N484" i="44"/>
  <c r="K484" i="44"/>
  <c r="H484" i="44"/>
  <c r="AC482" i="44"/>
  <c r="Z482" i="44"/>
  <c r="W482" i="44"/>
  <c r="T482" i="44"/>
  <c r="Q482" i="44"/>
  <c r="N482" i="44"/>
  <c r="K482" i="44"/>
  <c r="H482" i="44"/>
  <c r="AF481" i="44"/>
  <c r="AF480" i="44"/>
  <c r="AF479" i="44"/>
  <c r="AF478" i="44"/>
  <c r="AC476" i="44"/>
  <c r="AC485" i="44" s="1"/>
  <c r="Z476" i="44"/>
  <c r="W476" i="44"/>
  <c r="W485" i="44" s="1"/>
  <c r="T476" i="44"/>
  <c r="T485" i="44" s="1"/>
  <c r="Q476" i="44"/>
  <c r="Q485" i="44" s="1"/>
  <c r="N476" i="44"/>
  <c r="K476" i="44"/>
  <c r="K485" i="44" s="1"/>
  <c r="H476" i="44"/>
  <c r="H485" i="44" s="1"/>
  <c r="AF475" i="44"/>
  <c r="AF474" i="44"/>
  <c r="AF473" i="44"/>
  <c r="AF472" i="44"/>
  <c r="AF484" i="44" s="1"/>
  <c r="AC463" i="44"/>
  <c r="Z463" i="44"/>
  <c r="W463" i="44"/>
  <c r="T463" i="44"/>
  <c r="Q463" i="44"/>
  <c r="N463" i="44"/>
  <c r="K463" i="44"/>
  <c r="H463" i="44"/>
  <c r="AC461" i="44"/>
  <c r="Z461" i="44"/>
  <c r="W461" i="44"/>
  <c r="T461" i="44"/>
  <c r="Q461" i="44"/>
  <c r="N461" i="44"/>
  <c r="K461" i="44"/>
  <c r="H461" i="44"/>
  <c r="AF460" i="44"/>
  <c r="AF459" i="44"/>
  <c r="AF458" i="44"/>
  <c r="AF457" i="44"/>
  <c r="AC455" i="44"/>
  <c r="AC464" i="44" s="1"/>
  <c r="Z455" i="44"/>
  <c r="Z464" i="44" s="1"/>
  <c r="W455" i="44"/>
  <c r="W464" i="44" s="1"/>
  <c r="T455" i="44"/>
  <c r="T464" i="44" s="1"/>
  <c r="Q455" i="44"/>
  <c r="Q464" i="44" s="1"/>
  <c r="N455" i="44"/>
  <c r="N464" i="44" s="1"/>
  <c r="K455" i="44"/>
  <c r="K464" i="44" s="1"/>
  <c r="H455" i="44"/>
  <c r="I464" i="44" s="1"/>
  <c r="AF454" i="44"/>
  <c r="AF453" i="44"/>
  <c r="AF452" i="44"/>
  <c r="AF451" i="44"/>
  <c r="AF463" i="44" s="1"/>
  <c r="AI463" i="44" s="1"/>
  <c r="AC408" i="44"/>
  <c r="Z408" i="44"/>
  <c r="W408" i="44"/>
  <c r="T408" i="44"/>
  <c r="Q408" i="44"/>
  <c r="N408" i="44"/>
  <c r="K408" i="44"/>
  <c r="AC406" i="44"/>
  <c r="Z406" i="44"/>
  <c r="W406" i="44"/>
  <c r="T406" i="44"/>
  <c r="Q406" i="44"/>
  <c r="N406" i="44"/>
  <c r="K406" i="44"/>
  <c r="H406" i="44"/>
  <c r="AF405" i="44"/>
  <c r="AF404" i="44"/>
  <c r="AF403" i="44"/>
  <c r="AF402" i="44"/>
  <c r="AC400" i="44"/>
  <c r="Z400" i="44"/>
  <c r="W400" i="44"/>
  <c r="T400" i="44"/>
  <c r="Q400" i="44"/>
  <c r="N400" i="44"/>
  <c r="K400" i="44"/>
  <c r="H400" i="44"/>
  <c r="AF399" i="44"/>
  <c r="AF398" i="44"/>
  <c r="AF397" i="44"/>
  <c r="AF396" i="44"/>
  <c r="AC394" i="44"/>
  <c r="Z394" i="44"/>
  <c r="W394" i="44"/>
  <c r="W409" i="44" s="1"/>
  <c r="T394" i="44"/>
  <c r="T409" i="44" s="1"/>
  <c r="Q394" i="44"/>
  <c r="Q409" i="44" s="1"/>
  <c r="N394" i="44"/>
  <c r="N409" i="44" s="1"/>
  <c r="K394" i="44"/>
  <c r="K409" i="44" s="1"/>
  <c r="H409" i="44"/>
  <c r="AF393" i="44"/>
  <c r="AF392" i="44"/>
  <c r="AF391" i="44"/>
  <c r="AF408" i="44"/>
  <c r="AC381" i="44"/>
  <c r="Z381" i="44"/>
  <c r="W381" i="44"/>
  <c r="T381" i="44"/>
  <c r="Q381" i="44"/>
  <c r="N381" i="44"/>
  <c r="K381" i="44"/>
  <c r="AC379" i="44"/>
  <c r="Z379" i="44"/>
  <c r="W379" i="44"/>
  <c r="T379" i="44"/>
  <c r="Q379" i="44"/>
  <c r="N379" i="44"/>
  <c r="K379" i="44"/>
  <c r="H379" i="44"/>
  <c r="AF378" i="44"/>
  <c r="AF377" i="44"/>
  <c r="AF376" i="44"/>
  <c r="AF375" i="44"/>
  <c r="AC373" i="44"/>
  <c r="Z373" i="44"/>
  <c r="W373" i="44"/>
  <c r="T373" i="44"/>
  <c r="Q373" i="44"/>
  <c r="N373" i="44"/>
  <c r="K373" i="44"/>
  <c r="H373" i="44"/>
  <c r="AF372" i="44"/>
  <c r="AF371" i="44"/>
  <c r="AC367" i="44"/>
  <c r="Z367" i="44"/>
  <c r="W367" i="44"/>
  <c r="T367" i="44"/>
  <c r="Q367" i="44"/>
  <c r="N367" i="44"/>
  <c r="K367" i="44"/>
  <c r="AF366" i="44"/>
  <c r="AF365" i="44"/>
  <c r="AF364" i="44"/>
  <c r="AC328" i="44"/>
  <c r="Z328" i="44"/>
  <c r="W328" i="44"/>
  <c r="T328" i="44"/>
  <c r="Q328" i="44"/>
  <c r="N328" i="44"/>
  <c r="K328" i="44"/>
  <c r="AC326" i="44"/>
  <c r="Z326" i="44"/>
  <c r="W326" i="44"/>
  <c r="T326" i="44"/>
  <c r="Q326" i="44"/>
  <c r="N326" i="44"/>
  <c r="K326" i="44"/>
  <c r="AF325" i="44"/>
  <c r="AF324" i="44"/>
  <c r="AF323" i="44"/>
  <c r="AF322" i="44"/>
  <c r="AC320" i="44"/>
  <c r="Z320" i="44"/>
  <c r="W320" i="44"/>
  <c r="T320" i="44"/>
  <c r="Q320" i="44"/>
  <c r="N320" i="44"/>
  <c r="K320" i="44"/>
  <c r="AF319" i="44"/>
  <c r="AF318" i="44"/>
  <c r="AF317" i="44"/>
  <c r="AF316" i="44"/>
  <c r="AC314" i="44"/>
  <c r="Z314" i="44"/>
  <c r="W314" i="44"/>
  <c r="T314" i="44"/>
  <c r="Q314" i="44"/>
  <c r="N314" i="44"/>
  <c r="K314" i="44"/>
  <c r="AF313" i="44"/>
  <c r="AF312" i="44"/>
  <c r="AF311" i="44"/>
  <c r="AF310" i="44"/>
  <c r="AC301" i="44"/>
  <c r="Z301" i="44"/>
  <c r="W301" i="44"/>
  <c r="T301" i="44"/>
  <c r="Q301" i="44"/>
  <c r="N301" i="44"/>
  <c r="K301" i="44"/>
  <c r="AC299" i="44"/>
  <c r="Z299" i="44"/>
  <c r="W299" i="44"/>
  <c r="T299" i="44"/>
  <c r="Q299" i="44"/>
  <c r="N299" i="44"/>
  <c r="K299" i="44"/>
  <c r="AF298" i="44"/>
  <c r="AF297" i="44"/>
  <c r="AF296" i="44"/>
  <c r="AF295" i="44"/>
  <c r="AC293" i="44"/>
  <c r="Z293" i="44"/>
  <c r="W293" i="44"/>
  <c r="T293" i="44"/>
  <c r="Q293" i="44"/>
  <c r="N293" i="44"/>
  <c r="K293" i="44"/>
  <c r="AF292" i="44"/>
  <c r="AF291" i="44"/>
  <c r="AF290" i="44"/>
  <c r="AF289" i="44"/>
  <c r="AC287" i="44"/>
  <c r="Z287" i="44"/>
  <c r="W287" i="44"/>
  <c r="T287" i="44"/>
  <c r="Q287" i="44"/>
  <c r="N287" i="44"/>
  <c r="K287" i="44"/>
  <c r="AF286" i="44"/>
  <c r="AF285" i="44"/>
  <c r="AF284" i="44"/>
  <c r="AF283" i="44"/>
  <c r="AA46" i="44"/>
  <c r="S46" i="44"/>
  <c r="K46" i="44"/>
  <c r="O44" i="44" s="1"/>
  <c r="AA31" i="44"/>
  <c r="K31" i="44"/>
  <c r="AF373" i="44" l="1"/>
  <c r="AI1426" i="44"/>
  <c r="K382" i="44"/>
  <c r="W382" i="44"/>
  <c r="AF367" i="44"/>
  <c r="Q382" i="44"/>
  <c r="AC382" i="44"/>
  <c r="AD1018" i="44"/>
  <c r="AI1018" i="44" s="1"/>
  <c r="AI1341" i="44"/>
  <c r="AI1342" i="44"/>
  <c r="O42" i="44"/>
  <c r="AF301" i="44"/>
  <c r="K302" i="44"/>
  <c r="W302" i="44"/>
  <c r="N302" i="44"/>
  <c r="Z302" i="44"/>
  <c r="AD996" i="44"/>
  <c r="N329" i="44"/>
  <c r="AE538" i="44"/>
  <c r="AD990" i="44"/>
  <c r="Z329" i="44"/>
  <c r="AD1012" i="44"/>
  <c r="AI1012" i="44" s="1"/>
  <c r="O29" i="44"/>
  <c r="T302" i="44"/>
  <c r="Q329" i="44"/>
  <c r="AC329" i="44"/>
  <c r="AF326" i="44"/>
  <c r="N382" i="44"/>
  <c r="Z382" i="44"/>
  <c r="AF482" i="44"/>
  <c r="AD677" i="44"/>
  <c r="AA717" i="44"/>
  <c r="Q302" i="44"/>
  <c r="AC302" i="44"/>
  <c r="AF299" i="44"/>
  <c r="T329" i="44"/>
  <c r="AF320" i="44"/>
  <c r="AC409" i="44"/>
  <c r="AA700" i="44"/>
  <c r="AD933" i="44"/>
  <c r="AF293" i="44"/>
  <c r="AF328" i="44"/>
  <c r="AF314" i="44"/>
  <c r="AI283" i="44" s="1"/>
  <c r="W329" i="44"/>
  <c r="AF381" i="44"/>
  <c r="H382" i="44"/>
  <c r="T382" i="44"/>
  <c r="AF379" i="44"/>
  <c r="AF400" i="44"/>
  <c r="AF406" i="44"/>
  <c r="AF461" i="44"/>
  <c r="N485" i="44"/>
  <c r="Z485" i="44"/>
  <c r="K329" i="44"/>
  <c r="O40" i="44"/>
  <c r="AF287" i="44"/>
  <c r="AF476" i="44"/>
  <c r="AD550" i="44"/>
  <c r="AD580" i="44"/>
  <c r="Z769" i="44"/>
  <c r="AD759" i="44"/>
  <c r="AC769" i="44" s="1"/>
  <c r="AD783" i="44"/>
  <c r="AI784" i="44" s="1"/>
  <c r="S1479" i="44"/>
  <c r="V1479" i="44" s="1"/>
  <c r="Z409" i="44"/>
  <c r="AF394" i="44"/>
  <c r="AC1479" i="44"/>
  <c r="AF1479" i="44" s="1"/>
  <c r="AF455" i="44"/>
  <c r="AI455" i="44" s="1"/>
  <c r="AJ17" i="37"/>
  <c r="AI17" i="37"/>
  <c r="O46" i="44" l="1"/>
  <c r="AF485" i="44"/>
  <c r="AI485" i="44" s="1"/>
  <c r="AD769" i="44"/>
  <c r="AI770" i="44" s="1"/>
  <c r="S1483" i="44"/>
  <c r="V1483" i="44" s="1"/>
  <c r="AF302" i="44"/>
  <c r="AF382" i="44"/>
  <c r="S29" i="44"/>
  <c r="S31" i="44" s="1"/>
  <c r="O31" i="44"/>
  <c r="AF409" i="44"/>
  <c r="AI409" i="44" s="1"/>
  <c r="AF329" i="44"/>
  <c r="AI329" i="44" s="1"/>
  <c r="AF464" i="44"/>
  <c r="AC1483" i="44"/>
  <c r="AF1483" i="44" s="1"/>
  <c r="E66" i="43"/>
  <c r="D66" i="43"/>
  <c r="E65" i="43"/>
  <c r="D65" i="43"/>
  <c r="E64" i="43"/>
  <c r="D64" i="43"/>
  <c r="E63" i="43"/>
  <c r="D63" i="43"/>
  <c r="E60" i="43"/>
  <c r="D60" i="43"/>
  <c r="E59" i="43"/>
  <c r="D59" i="43"/>
  <c r="E58" i="43"/>
  <c r="E57" i="43"/>
  <c r="D57" i="43"/>
  <c r="E54" i="43"/>
  <c r="D54" i="43"/>
  <c r="D53" i="43"/>
  <c r="E52" i="43"/>
  <c r="D52" i="43"/>
  <c r="E51" i="43"/>
  <c r="D51" i="43"/>
  <c r="E50" i="43"/>
  <c r="D50" i="43"/>
  <c r="E48" i="43"/>
  <c r="D48" i="43"/>
  <c r="E47" i="43"/>
  <c r="D47" i="43"/>
  <c r="E46" i="43"/>
  <c r="D46" i="43"/>
  <c r="E45" i="43"/>
  <c r="D45" i="43"/>
  <c r="E44" i="43"/>
  <c r="D44" i="43"/>
  <c r="E43" i="43"/>
  <c r="D43" i="43"/>
  <c r="E42" i="43"/>
  <c r="D42" i="43"/>
  <c r="E41" i="43"/>
  <c r="D41" i="43"/>
  <c r="E40" i="43"/>
  <c r="D40" i="43"/>
  <c r="E39" i="43"/>
  <c r="D39" i="43"/>
  <c r="E38" i="43"/>
  <c r="D38" i="43"/>
  <c r="E37" i="43"/>
  <c r="D37" i="43"/>
  <c r="E36" i="43"/>
  <c r="D36" i="43"/>
  <c r="E35" i="43"/>
  <c r="D35" i="43"/>
  <c r="E34" i="43"/>
  <c r="D34" i="43"/>
  <c r="E33" i="43"/>
  <c r="D33" i="43"/>
  <c r="D30" i="43"/>
  <c r="E27" i="43"/>
  <c r="D27" i="43"/>
  <c r="E26" i="43"/>
  <c r="D26" i="43"/>
  <c r="E25" i="43"/>
  <c r="D25" i="43"/>
  <c r="E24" i="43"/>
  <c r="D24" i="43"/>
  <c r="E23" i="43"/>
  <c r="D23" i="43"/>
  <c r="E22" i="43"/>
  <c r="D22" i="43"/>
  <c r="E21" i="43"/>
  <c r="D21" i="43"/>
  <c r="E20" i="43"/>
  <c r="D20" i="43"/>
  <c r="E19" i="43"/>
  <c r="D19" i="43"/>
  <c r="E18" i="43"/>
  <c r="D18" i="43"/>
  <c r="E17" i="43"/>
  <c r="D17" i="43"/>
  <c r="E16" i="43"/>
  <c r="D16" i="43"/>
  <c r="E15" i="43"/>
  <c r="D15" i="43"/>
  <c r="E14" i="43"/>
  <c r="D14" i="43"/>
  <c r="E13" i="43"/>
  <c r="D13" i="43"/>
  <c r="E11" i="43"/>
  <c r="D11" i="43"/>
  <c r="E10" i="43"/>
  <c r="D10" i="43"/>
  <c r="E9" i="43"/>
  <c r="D9" i="43"/>
  <c r="E8" i="43"/>
  <c r="D8" i="43"/>
  <c r="E7" i="43"/>
  <c r="D7" i="43"/>
  <c r="E6" i="43"/>
  <c r="D6" i="43"/>
  <c r="E5" i="43"/>
  <c r="D5" i="43"/>
  <c r="E4" i="43"/>
  <c r="D4" i="43"/>
  <c r="E3" i="43"/>
  <c r="D3" i="43"/>
  <c r="E70" i="42"/>
  <c r="D70" i="42"/>
  <c r="E69" i="42"/>
  <c r="D69" i="42"/>
  <c r="E68" i="42"/>
  <c r="D68" i="42"/>
  <c r="E67" i="42"/>
  <c r="D67" i="42"/>
  <c r="E66"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D47" i="42" s="1"/>
  <c r="D46" i="42" s="1"/>
  <c r="E45" i="42"/>
  <c r="D45" i="42"/>
  <c r="E44" i="42"/>
  <c r="D44" i="42"/>
  <c r="E43" i="42"/>
  <c r="E42" i="42" s="1"/>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E20" i="42" s="1"/>
  <c r="D22" i="42"/>
  <c r="E21" i="42"/>
  <c r="D21" i="42"/>
  <c r="E19" i="42"/>
  <c r="D19" i="42"/>
  <c r="E18" i="42"/>
  <c r="D18" i="42"/>
  <c r="E17" i="42"/>
  <c r="E16" i="42" s="1"/>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G166" i="41" s="1"/>
  <c r="D168" i="41"/>
  <c r="D167" i="41"/>
  <c r="G164" i="41"/>
  <c r="D164" i="41"/>
  <c r="D163" i="41"/>
  <c r="G162" i="41"/>
  <c r="D162" i="41"/>
  <c r="D161" i="41"/>
  <c r="F161" i="41" s="1"/>
  <c r="G160" i="41"/>
  <c r="G155" i="41"/>
  <c r="D155" i="41"/>
  <c r="D154" i="41"/>
  <c r="F154" i="41" s="1"/>
  <c r="G153" i="41"/>
  <c r="D153" i="41"/>
  <c r="D152" i="41"/>
  <c r="G151" i="41"/>
  <c r="D151" i="41"/>
  <c r="D150" i="41"/>
  <c r="F150" i="41" s="1"/>
  <c r="G149" i="41"/>
  <c r="D149" i="41"/>
  <c r="D148" i="41"/>
  <c r="G147" i="41"/>
  <c r="G145" i="41"/>
  <c r="D145" i="41"/>
  <c r="D144" i="41"/>
  <c r="G143" i="41"/>
  <c r="D143" i="41"/>
  <c r="D142" i="41"/>
  <c r="G141" i="41"/>
  <c r="D141" i="41"/>
  <c r="D140" i="41"/>
  <c r="G139" i="41"/>
  <c r="D139" i="41"/>
  <c r="D138" i="41"/>
  <c r="G137" i="41"/>
  <c r="D137" i="41"/>
  <c r="D136" i="41"/>
  <c r="G135" i="41"/>
  <c r="D135" i="41"/>
  <c r="D134" i="41"/>
  <c r="F134" i="41" s="1"/>
  <c r="G133" i="41"/>
  <c r="D133" i="41"/>
  <c r="D132" i="41"/>
  <c r="G131" i="41"/>
  <c r="D131" i="41"/>
  <c r="D130" i="41"/>
  <c r="G129" i="41"/>
  <c r="D129" i="41"/>
  <c r="D128" i="41"/>
  <c r="G124" i="41"/>
  <c r="D124" i="41"/>
  <c r="D123" i="41"/>
  <c r="F123" i="41" s="1"/>
  <c r="G122" i="41"/>
  <c r="D122" i="41"/>
  <c r="D121" i="41"/>
  <c r="G120" i="41"/>
  <c r="G116" i="41"/>
  <c r="D116" i="41"/>
  <c r="D115" i="41"/>
  <c r="G114" i="41"/>
  <c r="D114" i="41"/>
  <c r="D113" i="41"/>
  <c r="F113" i="41" s="1"/>
  <c r="G112" i="41"/>
  <c r="D112" i="41"/>
  <c r="D111" i="41"/>
  <c r="G110" i="41"/>
  <c r="D110" i="41"/>
  <c r="D109" i="41"/>
  <c r="F109" i="41" s="1"/>
  <c r="G108" i="41"/>
  <c r="D108" i="41"/>
  <c r="D107" i="41"/>
  <c r="G106" i="41"/>
  <c r="D106" i="41"/>
  <c r="D105" i="41"/>
  <c r="F105" i="41" s="1"/>
  <c r="G104" i="41"/>
  <c r="D104" i="41"/>
  <c r="D103" i="41"/>
  <c r="G102" i="41"/>
  <c r="D102" i="41"/>
  <c r="D101" i="41"/>
  <c r="F101" i="41" s="1"/>
  <c r="G100" i="41"/>
  <c r="D100" i="41"/>
  <c r="D93" i="41" s="1"/>
  <c r="D91" i="41" s="1"/>
  <c r="D99" i="41"/>
  <c r="G98" i="41"/>
  <c r="D98" i="41"/>
  <c r="D97" i="41"/>
  <c r="F97" i="41" s="1"/>
  <c r="G93" i="41"/>
  <c r="G89" i="41"/>
  <c r="D89" i="41"/>
  <c r="D88" i="41"/>
  <c r="G87" i="41"/>
  <c r="D87" i="41"/>
  <c r="D86" i="41"/>
  <c r="G85" i="41"/>
  <c r="D85" i="41"/>
  <c r="D84" i="41"/>
  <c r="G83" i="41"/>
  <c r="D83" i="41"/>
  <c r="D82" i="41"/>
  <c r="G81" i="41"/>
  <c r="D81" i="41"/>
  <c r="D80" i="41"/>
  <c r="G79" i="41"/>
  <c r="D79" i="41"/>
  <c r="D78" i="41"/>
  <c r="F78" i="41" s="1"/>
  <c r="G73" i="41"/>
  <c r="D73" i="41"/>
  <c r="D72" i="41"/>
  <c r="F72" i="41" s="1"/>
  <c r="G71" i="41"/>
  <c r="D71" i="41"/>
  <c r="D70" i="41"/>
  <c r="G69" i="41"/>
  <c r="D69" i="41"/>
  <c r="D68" i="41"/>
  <c r="F68" i="41" s="1"/>
  <c r="G67" i="41"/>
  <c r="D67" i="41"/>
  <c r="D66" i="41"/>
  <c r="G62" i="41"/>
  <c r="D62" i="41"/>
  <c r="D61" i="41"/>
  <c r="F61" i="41" s="1"/>
  <c r="G60" i="41"/>
  <c r="D60" i="41"/>
  <c r="D59" i="41"/>
  <c r="G58" i="41"/>
  <c r="D58" i="41"/>
  <c r="D57" i="41"/>
  <c r="F57" i="41" s="1"/>
  <c r="G56" i="41"/>
  <c r="D56" i="41"/>
  <c r="D55" i="41"/>
  <c r="G54" i="41"/>
  <c r="D54" i="41"/>
  <c r="D53" i="41"/>
  <c r="F53" i="41" s="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9" i="41" s="1"/>
  <c r="D10" i="41"/>
  <c r="E66" i="40"/>
  <c r="E65" i="40"/>
  <c r="E64" i="40"/>
  <c r="E57" i="40"/>
  <c r="E58" i="40"/>
  <c r="E56" i="40"/>
  <c r="E55" i="40"/>
  <c r="E54" i="40"/>
  <c r="E51" i="40"/>
  <c r="E52" i="40"/>
  <c r="E50" i="40"/>
  <c r="E48" i="40"/>
  <c r="E47" i="40"/>
  <c r="E46" i="40"/>
  <c r="E45" i="40"/>
  <c r="E44" i="40"/>
  <c r="E43" i="40" s="1"/>
  <c r="E42" i="40"/>
  <c r="E39" i="40" s="1"/>
  <c r="E40" i="40"/>
  <c r="E41" i="40"/>
  <c r="E38" i="40"/>
  <c r="E37" i="40"/>
  <c r="E36" i="40"/>
  <c r="E34" i="40"/>
  <c r="E27" i="40"/>
  <c r="E26" i="40"/>
  <c r="E25" i="40"/>
  <c r="E23" i="40" s="1"/>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43" i="25"/>
  <c r="D33" i="25" s="1"/>
  <c r="AI1383" i="44" s="1"/>
  <c r="E35" i="25"/>
  <c r="D35" i="25"/>
  <c r="E43" i="25"/>
  <c r="E33" i="25" s="1"/>
  <c r="AI1382" i="44" s="1"/>
  <c r="E39" i="25"/>
  <c r="D39" i="25"/>
  <c r="D20" i="40"/>
  <c r="D21" i="40"/>
  <c r="D22" i="40"/>
  <c r="D24" i="40"/>
  <c r="D23" i="40" s="1"/>
  <c r="D25" i="40"/>
  <c r="D26" i="40"/>
  <c r="D27" i="40"/>
  <c r="D30" i="40"/>
  <c r="D19" i="40"/>
  <c r="D18" i="40"/>
  <c r="D17" i="40" s="1"/>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F169" i="38" s="1"/>
  <c r="D171" i="38"/>
  <c r="D172" i="38"/>
  <c r="D173" i="38"/>
  <c r="D174" i="38"/>
  <c r="F173" i="38" s="1"/>
  <c r="D167" i="38"/>
  <c r="D162" i="38"/>
  <c r="D163" i="38"/>
  <c r="D164" i="38"/>
  <c r="D161" i="38"/>
  <c r="F161" i="38" s="1"/>
  <c r="D150" i="38"/>
  <c r="F150" i="38" s="1"/>
  <c r="D151" i="38"/>
  <c r="D152" i="38"/>
  <c r="D153" i="38"/>
  <c r="D154" i="38"/>
  <c r="F154" i="38" s="1"/>
  <c r="D155" i="38"/>
  <c r="D149" i="38"/>
  <c r="D147" i="38" s="1"/>
  <c r="D148" i="38"/>
  <c r="D131" i="38"/>
  <c r="D132" i="38"/>
  <c r="D133" i="38"/>
  <c r="F132" i="38" s="1"/>
  <c r="D134" i="38"/>
  <c r="D135" i="38"/>
  <c r="D136" i="38"/>
  <c r="D137" i="38"/>
  <c r="D138" i="38"/>
  <c r="D139" i="38"/>
  <c r="D140" i="38"/>
  <c r="D141" i="38"/>
  <c r="F140" i="38" s="1"/>
  <c r="D142" i="38"/>
  <c r="D143" i="38"/>
  <c r="D144" i="38"/>
  <c r="D145" i="38"/>
  <c r="F144" i="38" s="1"/>
  <c r="D130" i="38"/>
  <c r="D129" i="38"/>
  <c r="D128" i="38"/>
  <c r="D123" i="38"/>
  <c r="D124" i="38"/>
  <c r="D122" i="38"/>
  <c r="D121" i="38"/>
  <c r="D101" i="38"/>
  <c r="D102" i="38"/>
  <c r="D103" i="38"/>
  <c r="D104" i="38"/>
  <c r="D105" i="38"/>
  <c r="D106" i="38"/>
  <c r="D107" i="38"/>
  <c r="F107" i="38" s="1"/>
  <c r="D108" i="38"/>
  <c r="D109" i="38"/>
  <c r="D110" i="38"/>
  <c r="D111" i="38"/>
  <c r="F111" i="38" s="1"/>
  <c r="D112" i="38"/>
  <c r="D113" i="38"/>
  <c r="D114" i="38"/>
  <c r="D115" i="38"/>
  <c r="F115" i="38" s="1"/>
  <c r="D116" i="38"/>
  <c r="D100" i="38"/>
  <c r="D99" i="38"/>
  <c r="D98" i="38"/>
  <c r="F97" i="38" s="1"/>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48" i="38" s="1"/>
  <c r="G50" i="38"/>
  <c r="G46" i="38"/>
  <c r="G44" i="38"/>
  <c r="G42" i="38"/>
  <c r="G40" i="38"/>
  <c r="G38" i="38"/>
  <c r="G36" i="38"/>
  <c r="G31" i="38"/>
  <c r="G29" i="38"/>
  <c r="G27" i="38"/>
  <c r="G23" i="38"/>
  <c r="G21" i="38"/>
  <c r="G19" i="38"/>
  <c r="G17" i="38"/>
  <c r="G15" i="38"/>
  <c r="G13" i="38"/>
  <c r="G11" i="38"/>
  <c r="D80" i="38"/>
  <c r="D81" i="38"/>
  <c r="D82" i="38"/>
  <c r="D83" i="38"/>
  <c r="D84" i="38"/>
  <c r="D85" i="38"/>
  <c r="F84" i="38" s="1"/>
  <c r="D86" i="38"/>
  <c r="D87" i="38"/>
  <c r="D88" i="38"/>
  <c r="D89" i="38"/>
  <c r="F88" i="38" s="1"/>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F30" i="38" s="1"/>
  <c r="D31" i="38"/>
  <c r="D26" i="38"/>
  <c r="F26" i="38" s="1"/>
  <c r="D12" i="38"/>
  <c r="D13" i="38"/>
  <c r="F12" i="38" s="1"/>
  <c r="D14" i="38"/>
  <c r="D15" i="38"/>
  <c r="F14" i="38" s="1"/>
  <c r="D16" i="38"/>
  <c r="D17" i="38"/>
  <c r="F16" i="38" s="1"/>
  <c r="D18" i="38"/>
  <c r="D19" i="38"/>
  <c r="F18" i="38" s="1"/>
  <c r="D20" i="38"/>
  <c r="D21" i="38"/>
  <c r="F20" i="38" s="1"/>
  <c r="D22" i="38"/>
  <c r="D23" i="38"/>
  <c r="F22" i="38" s="1"/>
  <c r="D11" i="38"/>
  <c r="D10" i="38"/>
  <c r="F136" i="38"/>
  <c r="F123" i="38"/>
  <c r="F103" i="38"/>
  <c r="F86" i="38"/>
  <c r="F80" i="38"/>
  <c r="D48" i="38"/>
  <c r="F39" i="38"/>
  <c r="E53" i="25"/>
  <c r="D53" i="25"/>
  <c r="D49" i="25" s="1"/>
  <c r="H49" i="25" s="1"/>
  <c r="D4" i="25"/>
  <c r="H12" i="25"/>
  <c r="E17" i="25"/>
  <c r="E30" i="25"/>
  <c r="D30" i="25"/>
  <c r="H30" i="25" s="1"/>
  <c r="E4" i="25"/>
  <c r="E4" i="24"/>
  <c r="J4" i="24" s="1"/>
  <c r="D4" i="24"/>
  <c r="D10" i="24"/>
  <c r="E10" i="24"/>
  <c r="J10" i="24" s="1"/>
  <c r="E13" i="24"/>
  <c r="J13" i="24" s="1"/>
  <c r="E16" i="24"/>
  <c r="D16" i="24"/>
  <c r="E20" i="24"/>
  <c r="J20" i="24" s="1"/>
  <c r="D20" i="24"/>
  <c r="E26" i="24"/>
  <c r="E42" i="24"/>
  <c r="D42" i="24"/>
  <c r="J47" i="24"/>
  <c r="D47" i="24"/>
  <c r="H47" i="24" s="1"/>
  <c r="E61" i="24"/>
  <c r="D61" i="24"/>
  <c r="D66" i="24"/>
  <c r="E53" i="43" l="1"/>
  <c r="E49" i="43" s="1"/>
  <c r="E49" i="25"/>
  <c r="J53" i="25"/>
  <c r="E30" i="43"/>
  <c r="E12" i="43" s="1"/>
  <c r="E31" i="43" s="1"/>
  <c r="J30" i="25"/>
  <c r="D32" i="43"/>
  <c r="E25" i="24"/>
  <c r="J25" i="24" s="1"/>
  <c r="E46" i="24"/>
  <c r="J46" i="24" s="1"/>
  <c r="E4" i="42"/>
  <c r="D20" i="42"/>
  <c r="E47" i="42"/>
  <c r="E46" i="42" s="1"/>
  <c r="E60" i="42"/>
  <c r="D66" i="42"/>
  <c r="D46" i="24"/>
  <c r="H46" i="24" s="1"/>
  <c r="AI997" i="44"/>
  <c r="AI991" i="44"/>
  <c r="AI996" i="44"/>
  <c r="AI990" i="44"/>
  <c r="D10" i="42"/>
  <c r="E20" i="39"/>
  <c r="E42" i="39"/>
  <c r="D4" i="42"/>
  <c r="E13" i="42"/>
  <c r="D16" i="42"/>
  <c r="E26" i="42"/>
  <c r="E25" i="42" s="1"/>
  <c r="D42" i="42"/>
  <c r="F128" i="38"/>
  <c r="F121" i="38"/>
  <c r="F163" i="38"/>
  <c r="F169" i="41"/>
  <c r="D160" i="41"/>
  <c r="F86" i="41"/>
  <c r="D43" i="40"/>
  <c r="D12" i="43"/>
  <c r="D31" i="43" s="1"/>
  <c r="D59" i="25"/>
  <c r="H59" i="25" s="1"/>
  <c r="AI1443" i="44"/>
  <c r="D49" i="43"/>
  <c r="D61" i="43" s="1"/>
  <c r="H29" i="25"/>
  <c r="E63" i="40"/>
  <c r="E53" i="40"/>
  <c r="E49" i="40" s="1"/>
  <c r="E17" i="40"/>
  <c r="E29" i="25"/>
  <c r="J29" i="25" s="1"/>
  <c r="E32" i="43"/>
  <c r="E4" i="40"/>
  <c r="E30" i="40"/>
  <c r="AC1486" i="44"/>
  <c r="AF1486" i="44" s="1"/>
  <c r="AI1483" i="44"/>
  <c r="S1486" i="44"/>
  <c r="V1486" i="44" s="1"/>
  <c r="AI1484" i="44"/>
  <c r="AI464" i="44"/>
  <c r="AI520" i="44"/>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D7" i="41" s="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D75" i="41" s="1"/>
  <c r="G9" i="41"/>
  <c r="F14" i="41"/>
  <c r="F22" i="41"/>
  <c r="F26" i="41"/>
  <c r="F37" i="41"/>
  <c r="F45" i="41"/>
  <c r="F115" i="41"/>
  <c r="F121" i="41"/>
  <c r="F132" i="41"/>
  <c r="F140" i="41"/>
  <c r="D160" i="38"/>
  <c r="D92" i="38"/>
  <c r="D90" i="38" s="1"/>
  <c r="F90" i="38" s="1"/>
  <c r="D119" i="38"/>
  <c r="D117" i="38" s="1"/>
  <c r="D159" i="38"/>
  <c r="F159" i="38" s="1"/>
  <c r="D165" i="38"/>
  <c r="F165" i="38" s="1"/>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61" i="43"/>
  <c r="E35" i="40"/>
  <c r="E33" i="40" s="1"/>
  <c r="E32" i="40"/>
  <c r="D39" i="40"/>
  <c r="D53" i="40"/>
  <c r="D49" i="40" s="1"/>
  <c r="D63" i="40"/>
  <c r="D35" i="40"/>
  <c r="E59" i="25"/>
  <c r="J59" i="25" s="1"/>
  <c r="D12" i="40"/>
  <c r="D32" i="40"/>
  <c r="D4" i="40"/>
  <c r="E66" i="39"/>
  <c r="E47" i="39"/>
  <c r="E46" i="39" s="1"/>
  <c r="E13" i="39"/>
  <c r="D66" i="39"/>
  <c r="D60" i="39"/>
  <c r="D47" i="39"/>
  <c r="D46" i="39" s="1"/>
  <c r="D26" i="39"/>
  <c r="D25" i="39" s="1"/>
  <c r="D16" i="39"/>
  <c r="D13" i="39"/>
  <c r="D10" i="39"/>
  <c r="D4" i="39"/>
  <c r="G166" i="38"/>
  <c r="G147" i="38"/>
  <c r="G118" i="38"/>
  <c r="G91" i="38"/>
  <c r="F92" i="38"/>
  <c r="F78" i="38"/>
  <c r="F49" i="38"/>
  <c r="D8" i="38"/>
  <c r="F24" i="38"/>
  <c r="D24" i="38"/>
  <c r="F10" i="38"/>
  <c r="F8" i="38" s="1"/>
  <c r="E24" i="24"/>
  <c r="J24" i="24" s="1"/>
  <c r="D13" i="24"/>
  <c r="G9" i="23"/>
  <c r="AI301" i="44" s="1"/>
  <c r="D8" i="23"/>
  <c r="AI287" i="44" s="1"/>
  <c r="D166" i="23"/>
  <c r="D165" i="23"/>
  <c r="F161" i="23"/>
  <c r="AI741" i="44" s="1"/>
  <c r="D159" i="23"/>
  <c r="D160" i="23"/>
  <c r="F163" i="23"/>
  <c r="D147" i="23"/>
  <c r="D146" i="23"/>
  <c r="G147" i="23"/>
  <c r="G91" i="23"/>
  <c r="G118" i="23"/>
  <c r="F144" i="23"/>
  <c r="F128" i="23"/>
  <c r="P128" i="23" s="1"/>
  <c r="F123" i="23"/>
  <c r="F121" i="23"/>
  <c r="P121" i="23" s="1"/>
  <c r="D117" i="23"/>
  <c r="AI718" i="44" s="1"/>
  <c r="D91" i="23"/>
  <c r="D92" i="23"/>
  <c r="D90" i="23" s="1"/>
  <c r="AI701" i="44" s="1"/>
  <c r="F115" i="23"/>
  <c r="F107" i="23"/>
  <c r="F105" i="23"/>
  <c r="F101" i="23"/>
  <c r="F99" i="23"/>
  <c r="F97" i="23"/>
  <c r="D76" i="23"/>
  <c r="F72" i="23"/>
  <c r="F70" i="23"/>
  <c r="F68" i="23"/>
  <c r="G48" i="23"/>
  <c r="D48" i="23"/>
  <c r="D47" i="23"/>
  <c r="AI1442" i="44" l="1"/>
  <c r="J49" i="25"/>
  <c r="D24" i="24"/>
  <c r="H24" i="24" s="1"/>
  <c r="E24" i="42"/>
  <c r="AI1043" i="44"/>
  <c r="AI1044" i="44"/>
  <c r="AI1037" i="44"/>
  <c r="F119" i="38"/>
  <c r="D24" i="42"/>
  <c r="F76" i="38"/>
  <c r="D7" i="38"/>
  <c r="D62" i="43"/>
  <c r="D67" i="43" s="1"/>
  <c r="H62" i="25"/>
  <c r="F8" i="41"/>
  <c r="G7" i="38"/>
  <c r="G7" i="41"/>
  <c r="E62" i="25"/>
  <c r="E12" i="40"/>
  <c r="E31" i="40" s="1"/>
  <c r="E62" i="43"/>
  <c r="E67" i="43" s="1"/>
  <c r="D118" i="38"/>
  <c r="F117" i="38" s="1"/>
  <c r="D118" i="23"/>
  <c r="AI678" i="44" s="1"/>
  <c r="AI668" i="44"/>
  <c r="F165" i="41"/>
  <c r="D5" i="41"/>
  <c r="F24" i="41"/>
  <c r="G75" i="41"/>
  <c r="F6" i="41"/>
  <c r="F92" i="41"/>
  <c r="D90" i="41"/>
  <c r="F90" i="41" s="1"/>
  <c r="D74" i="38"/>
  <c r="F76" i="41"/>
  <c r="D6" i="41"/>
  <c r="F119" i="41"/>
  <c r="D117" i="41"/>
  <c r="F117" i="41" s="1"/>
  <c r="E59" i="40"/>
  <c r="D33" i="40"/>
  <c r="D59" i="40" s="1"/>
  <c r="D31" i="40"/>
  <c r="E24" i="39"/>
  <c r="D24" i="39"/>
  <c r="G75" i="38"/>
  <c r="G5" i="38" s="1"/>
  <c r="F6" i="38"/>
  <c r="D6" i="38"/>
  <c r="F47" i="23"/>
  <c r="D74" i="23"/>
  <c r="F159" i="23"/>
  <c r="AI749" i="44" s="1"/>
  <c r="D9" i="23"/>
  <c r="W8" i="8"/>
  <c r="E67" i="25" l="1"/>
  <c r="J67" i="25" s="1"/>
  <c r="J62" i="25"/>
  <c r="E62" i="40"/>
  <c r="E67" i="40" s="1"/>
  <c r="D4" i="38"/>
  <c r="D67" i="25"/>
  <c r="H67" i="25" s="1"/>
  <c r="AI1476" i="44"/>
  <c r="G5" i="41"/>
  <c r="AI1475" i="44"/>
  <c r="E23" i="24"/>
  <c r="D75" i="38"/>
  <c r="F74" i="38" s="1"/>
  <c r="F4" i="38" s="1"/>
  <c r="D74" i="41"/>
  <c r="F74" i="41" s="1"/>
  <c r="F4" i="41" s="1"/>
  <c r="D62" i="40"/>
  <c r="D67" i="40" s="1"/>
  <c r="B19" i="37"/>
  <c r="A19" i="37"/>
  <c r="B17" i="37"/>
  <c r="C17" i="37"/>
  <c r="D17" i="37"/>
  <c r="E17" i="37"/>
  <c r="F17" i="37"/>
  <c r="G17" i="37"/>
  <c r="H17" i="37"/>
  <c r="A17" i="37"/>
  <c r="B15" i="37"/>
  <c r="C15" i="37"/>
  <c r="D15" i="37"/>
  <c r="E15" i="37"/>
  <c r="F15" i="37"/>
  <c r="G15" i="37"/>
  <c r="H15" i="37"/>
  <c r="I15" i="37"/>
  <c r="J15" i="37"/>
  <c r="A15" i="37"/>
  <c r="E23" i="39" l="1"/>
  <c r="E3" i="39" s="1"/>
  <c r="E2" i="39" s="1"/>
  <c r="E23" i="42"/>
  <c r="E74" i="42" s="1"/>
  <c r="AI897" i="44"/>
  <c r="AI883" i="44"/>
  <c r="E74" i="24"/>
  <c r="E3" i="24"/>
  <c r="J23" i="24"/>
  <c r="AI955" i="44"/>
  <c r="D23" i="39"/>
  <c r="D23" i="24"/>
  <c r="H23" i="24" s="1"/>
  <c r="D23" i="42"/>
  <c r="AI930" i="44"/>
  <c r="E74" i="39"/>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3" i="42" l="1"/>
  <c r="E2" i="42" s="1"/>
  <c r="D74" i="24"/>
  <c r="D74" i="42"/>
  <c r="D3" i="42"/>
  <c r="D2" i="42" s="1"/>
  <c r="D74" i="39"/>
  <c r="D3" i="39"/>
  <c r="D2" i="39"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F43" i="23"/>
  <c r="E66" i="24"/>
  <c r="G166" i="23"/>
  <c r="F165" i="23"/>
  <c r="G77" i="23"/>
  <c r="D77" i="23"/>
  <c r="AI581" i="44" s="1"/>
  <c r="G25" i="23"/>
  <c r="D25" i="23"/>
  <c r="D7" i="23" s="1"/>
  <c r="D24" i="23"/>
  <c r="F10" i="23"/>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F10" i="4" s="1"/>
  <c r="D12" i="4"/>
  <c r="D13" i="4"/>
  <c r="D14" i="4"/>
  <c r="D15" i="4"/>
  <c r="D16" i="4"/>
  <c r="D17" i="4"/>
  <c r="D18" i="4"/>
  <c r="D19" i="4"/>
  <c r="D20" i="4"/>
  <c r="D21" i="4"/>
  <c r="D22" i="4"/>
  <c r="D23" i="4"/>
  <c r="D31" i="4"/>
  <c r="D30" i="4"/>
  <c r="D29" i="4"/>
  <c r="D28" i="4"/>
  <c r="D35" i="4"/>
  <c r="D36" i="4"/>
  <c r="D37" i="4"/>
  <c r="D38" i="4"/>
  <c r="F37" i="4" s="1"/>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F14" i="23"/>
  <c r="F16" i="23"/>
  <c r="F18" i="23"/>
  <c r="F20" i="23"/>
  <c r="F22" i="23"/>
  <c r="F28" i="23"/>
  <c r="F30" i="23"/>
  <c r="F35" i="23"/>
  <c r="F45" i="23"/>
  <c r="F49" i="23"/>
  <c r="F51" i="23"/>
  <c r="F53" i="23"/>
  <c r="F55" i="23"/>
  <c r="F57" i="23"/>
  <c r="F59" i="23"/>
  <c r="F61" i="23"/>
  <c r="F66" i="23"/>
  <c r="F78" i="23"/>
  <c r="F80" i="23"/>
  <c r="F82" i="23"/>
  <c r="F84" i="23"/>
  <c r="F86" i="23"/>
  <c r="F88" i="23"/>
  <c r="F41" i="23"/>
  <c r="F39" i="23"/>
  <c r="F37" i="23"/>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E9" i="34" s="1"/>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F142" i="23"/>
  <c r="F109" i="23"/>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E14" i="36" s="1"/>
  <c r="D16" i="36"/>
  <c r="E15" i="36"/>
  <c r="D15" i="36"/>
  <c r="E12" i="36"/>
  <c r="D12" i="36"/>
  <c r="E11" i="36"/>
  <c r="D11" i="36"/>
  <c r="E9" i="36"/>
  <c r="D9" i="36"/>
  <c r="E8" i="36"/>
  <c r="D8" i="36"/>
  <c r="E7" i="36"/>
  <c r="E6" i="36" s="1"/>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58" i="12" s="1"/>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F171" i="23"/>
  <c r="F173" i="23"/>
  <c r="F150" i="23"/>
  <c r="F152" i="23"/>
  <c r="F154" i="23"/>
  <c r="F167" i="23"/>
  <c r="AI827" i="44" s="1"/>
  <c r="F169" i="23"/>
  <c r="AI833" i="44" s="1"/>
  <c r="F148" i="23"/>
  <c r="F111" i="23"/>
  <c r="F113" i="23"/>
  <c r="F119" i="23"/>
  <c r="F130" i="23"/>
  <c r="F132" i="23"/>
  <c r="F134" i="23"/>
  <c r="F136" i="23"/>
  <c r="F138" i="23"/>
  <c r="F140" i="23"/>
  <c r="F103" i="23"/>
  <c r="F92" i="23"/>
  <c r="S15" i="8"/>
  <c r="L15" i="8"/>
  <c r="D32" i="11"/>
  <c r="D5" i="11"/>
  <c r="D6" i="11"/>
  <c r="D7" i="11"/>
  <c r="D10" i="11"/>
  <c r="D11" i="11"/>
  <c r="D12" i="11"/>
  <c r="D13" i="11"/>
  <c r="D14" i="11"/>
  <c r="D15" i="11"/>
  <c r="D17" i="11"/>
  <c r="D18" i="11"/>
  <c r="D19" i="11"/>
  <c r="D21" i="11"/>
  <c r="D20" i="11" s="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D70" i="33"/>
  <c r="E58" i="36"/>
  <c r="E61" i="36"/>
  <c r="F57" i="33"/>
  <c r="E52" i="12" l="1"/>
  <c r="E16" i="11"/>
  <c r="D43" i="34"/>
  <c r="D6" i="23"/>
  <c r="D4" i="23" s="1"/>
  <c r="AI367" i="44"/>
  <c r="D5" i="12"/>
  <c r="G7" i="23"/>
  <c r="AI381" i="44"/>
  <c r="E6" i="12"/>
  <c r="F107" i="4"/>
  <c r="E55" i="34"/>
  <c r="D75" i="23"/>
  <c r="F74" i="23" s="1"/>
  <c r="F128" i="33"/>
  <c r="G25" i="4"/>
  <c r="F18" i="4"/>
  <c r="G9" i="4"/>
  <c r="F28" i="33"/>
  <c r="F61" i="33"/>
  <c r="F53" i="33"/>
  <c r="F86" i="33"/>
  <c r="F78" i="33"/>
  <c r="F97" i="33"/>
  <c r="D122" i="33"/>
  <c r="F119" i="33"/>
  <c r="F115" i="33"/>
  <c r="F111" i="33"/>
  <c r="F88" i="4"/>
  <c r="F82" i="4"/>
  <c r="F66" i="4"/>
  <c r="F39" i="4"/>
  <c r="F35" i="4"/>
  <c r="F14" i="4"/>
  <c r="G85" i="4"/>
  <c r="G104" i="4"/>
  <c r="F8" i="23"/>
  <c r="AI302" i="44" s="1"/>
  <c r="F107" i="33"/>
  <c r="F101" i="33"/>
  <c r="F132" i="33"/>
  <c r="E25" i="34"/>
  <c r="D9" i="34"/>
  <c r="D30" i="34"/>
  <c r="D70" i="4"/>
  <c r="D122" i="4"/>
  <c r="E33" i="12"/>
  <c r="E50" i="12" s="1"/>
  <c r="E61" i="12"/>
  <c r="F26" i="4"/>
  <c r="D136" i="4"/>
  <c r="F43" i="33"/>
  <c r="F90" i="33"/>
  <c r="F80" i="33"/>
  <c r="F76" i="33"/>
  <c r="F99" i="33"/>
  <c r="G25" i="33"/>
  <c r="D55" i="34"/>
  <c r="F113" i="4"/>
  <c r="F76" i="4"/>
  <c r="F45" i="4"/>
  <c r="F41" i="4"/>
  <c r="F146" i="23"/>
  <c r="G5" i="23"/>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90" i="23"/>
  <c r="F76" i="23"/>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17" i="23"/>
  <c r="F16" i="4"/>
  <c r="E14" i="12"/>
  <c r="D10" i="12"/>
  <c r="E5" i="12"/>
  <c r="D33" i="12"/>
  <c r="D50" i="12" s="1"/>
  <c r="D10" i="36"/>
  <c r="D14" i="36"/>
  <c r="E50" i="36"/>
  <c r="D33" i="36"/>
  <c r="D50" i="36" s="1"/>
  <c r="E52" i="36"/>
  <c r="D58" i="36"/>
  <c r="F144" i="4"/>
  <c r="D58" i="11"/>
  <c r="E43" i="11"/>
  <c r="E25" i="11"/>
  <c r="E20" i="11"/>
  <c r="F20" i="33"/>
  <c r="F92" i="33"/>
  <c r="D71" i="33"/>
  <c r="F70" i="33" s="1"/>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24" i="23"/>
  <c r="AI382" i="44" s="1"/>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E64" i="12"/>
  <c r="F41" i="33"/>
  <c r="F37" i="33"/>
  <c r="F88" i="33"/>
  <c r="F82" i="33"/>
  <c r="F117" i="33"/>
  <c r="F113" i="33"/>
  <c r="F144" i="33"/>
  <c r="F140" i="33"/>
  <c r="F134" i="33"/>
  <c r="F130" i="33"/>
  <c r="D16" i="34"/>
  <c r="D4" i="34"/>
  <c r="E58" i="34"/>
  <c r="F111" i="4"/>
  <c r="F86" i="4"/>
  <c r="F72" i="4"/>
  <c r="F43" i="4"/>
  <c r="D48" i="33"/>
  <c r="D85" i="33"/>
  <c r="D84" i="33"/>
  <c r="D104" i="33"/>
  <c r="F51" i="33"/>
  <c r="E13" i="36" l="1"/>
  <c r="E28" i="36" s="1"/>
  <c r="D5" i="23"/>
  <c r="G69" i="4"/>
  <c r="F70" i="4"/>
  <c r="E73" i="42"/>
  <c r="E73" i="39"/>
  <c r="D6" i="4"/>
  <c r="F121" i="4"/>
  <c r="F136" i="4"/>
  <c r="F121" i="33"/>
  <c r="E51" i="36"/>
  <c r="E55" i="36" s="1"/>
  <c r="E67" i="36" s="1"/>
  <c r="G7" i="4"/>
  <c r="F6" i="23"/>
  <c r="F4" i="23" s="1"/>
  <c r="D64" i="36"/>
  <c r="E24" i="11"/>
  <c r="D24" i="34"/>
  <c r="E24" i="34"/>
  <c r="F47" i="33"/>
  <c r="G7" i="33"/>
  <c r="F8" i="4"/>
  <c r="F103" i="33"/>
  <c r="G69" i="33"/>
  <c r="D69" i="4"/>
  <c r="F24" i="4"/>
  <c r="F8" i="33"/>
  <c r="D64" i="12"/>
  <c r="D6" i="33"/>
  <c r="F103" i="4"/>
  <c r="D13" i="36"/>
  <c r="D28" i="36" s="1"/>
  <c r="D51" i="36" s="1"/>
  <c r="F136" i="33"/>
  <c r="D23" i="11"/>
  <c r="D3" i="11" s="1"/>
  <c r="D3" i="34"/>
  <c r="F84" i="33"/>
  <c r="D3" i="24"/>
  <c r="H3" i="24" s="1"/>
  <c r="D68" i="33"/>
  <c r="E13" i="12"/>
  <c r="E28" i="12" s="1"/>
  <c r="E51" i="12" s="1"/>
  <c r="F24" i="33"/>
  <c r="D13" i="12"/>
  <c r="D28" i="12" s="1"/>
  <c r="D51" i="12" s="1"/>
  <c r="D7" i="4"/>
  <c r="D68" i="4"/>
  <c r="F47" i="4"/>
  <c r="D7" i="33"/>
  <c r="D24" i="11"/>
  <c r="E23" i="11"/>
  <c r="E3" i="11" s="1"/>
  <c r="E23" i="34"/>
  <c r="E3" i="34" s="1"/>
  <c r="J3" i="24"/>
  <c r="D69" i="33"/>
  <c r="D2" i="34" l="1"/>
  <c r="D2" i="24"/>
  <c r="H2" i="24" s="1"/>
  <c r="AI933" i="44"/>
  <c r="E65" i="36"/>
  <c r="E2" i="24"/>
  <c r="AI958" i="44"/>
  <c r="AI934" i="44"/>
  <c r="D5" i="33"/>
  <c r="G5" i="4"/>
  <c r="D73" i="42"/>
  <c r="D73" i="39"/>
  <c r="D5" i="4"/>
  <c r="E2" i="11"/>
  <c r="E2" i="34"/>
  <c r="F6" i="4"/>
  <c r="G5" i="33"/>
  <c r="F68" i="4"/>
  <c r="D4" i="33"/>
  <c r="F6" i="33"/>
  <c r="D2" i="11"/>
  <c r="D4" i="4"/>
  <c r="F68" i="33"/>
  <c r="E65" i="12"/>
  <c r="E55" i="12"/>
  <c r="E67" i="12" s="1"/>
  <c r="D65" i="12"/>
  <c r="D55" i="12"/>
  <c r="D67" i="12" s="1"/>
  <c r="D55" i="36"/>
  <c r="D67" i="36" s="1"/>
  <c r="D65" i="36"/>
  <c r="J2" i="24" l="1"/>
  <c r="E73" i="24"/>
  <c r="D73" i="24"/>
  <c r="F4" i="4"/>
  <c r="F4" i="33"/>
</calcChain>
</file>

<file path=xl/comments1.xml><?xml version="1.0" encoding="utf-8"?>
<comments xmlns="http://schemas.openxmlformats.org/spreadsheetml/2006/main">
  <authors>
    <author>Mišťúriková, Eva</author>
  </authors>
  <commentList>
    <comment ref="N90" authorId="0">
      <text>
        <r>
          <rPr>
            <b/>
            <sz val="9"/>
            <color indexed="81"/>
            <rFont val="Tahoma"/>
            <family val="2"/>
            <charset val="238"/>
          </rPr>
          <t>Mišťúriková, Eva:</t>
        </r>
        <r>
          <rPr>
            <sz val="9"/>
            <color indexed="81"/>
            <rFont val="Tahoma"/>
            <family val="2"/>
            <charset val="238"/>
          </rPr>
          <t xml:space="preserve">
odložená daňová pohľadávka
</t>
        </r>
      </text>
    </comment>
  </commentList>
</comments>
</file>

<file path=xl/comments2.xml><?xml version="1.0" encoding="utf-8"?>
<comments xmlns="http://schemas.openxmlformats.org/spreadsheetml/2006/main">
  <authors>
    <author>Mišťúriková, Eva</author>
  </authors>
  <commentList>
    <comment ref="H39" authorId="0">
      <text>
        <r>
          <rPr>
            <b/>
            <sz val="9"/>
            <color indexed="81"/>
            <rFont val="Tahoma"/>
            <family val="2"/>
            <charset val="238"/>
          </rPr>
          <t>Mišťúriková, Eva:</t>
        </r>
        <r>
          <rPr>
            <sz val="9"/>
            <color indexed="81"/>
            <rFont val="Tahoma"/>
            <family val="2"/>
            <charset val="238"/>
          </rPr>
          <t xml:space="preserve">
ostatné dlhodobé zav.</t>
        </r>
      </text>
    </comment>
    <comment ref="J39" authorId="0">
      <text>
        <r>
          <rPr>
            <b/>
            <sz val="9"/>
            <color indexed="81"/>
            <rFont val="Tahoma"/>
            <family val="2"/>
            <charset val="238"/>
          </rPr>
          <t>Mišťúriková, Eva:</t>
        </r>
        <r>
          <rPr>
            <sz val="9"/>
            <color indexed="81"/>
            <rFont val="Tahoma"/>
            <family val="2"/>
            <charset val="238"/>
          </rPr>
          <t xml:space="preserve">
má byť medzi ostatnými 
dlhod. Zav.</t>
        </r>
      </text>
    </comment>
  </commentList>
</comments>
</file>

<file path=xl/comments3.xml><?xml version="1.0" encoding="utf-8"?>
<comments xmlns="http://schemas.openxmlformats.org/spreadsheetml/2006/main">
  <authors>
    <author>Mišťúriková, Eva</author>
  </authors>
  <commentList>
    <comment ref="H13" authorId="0">
      <text>
        <r>
          <rPr>
            <b/>
            <sz val="9"/>
            <color indexed="81"/>
            <rFont val="Tahoma"/>
            <family val="2"/>
            <charset val="238"/>
          </rPr>
          <t>Mišťúriková, Eva:</t>
        </r>
        <r>
          <rPr>
            <sz val="9"/>
            <color indexed="81"/>
            <rFont val="Tahoma"/>
            <family val="2"/>
            <charset val="238"/>
          </rPr>
          <t xml:space="preserve">
OP</t>
        </r>
      </text>
    </comment>
    <comment ref="J13" authorId="0">
      <text>
        <r>
          <rPr>
            <b/>
            <sz val="9"/>
            <color indexed="81"/>
            <rFont val="Tahoma"/>
            <family val="2"/>
            <charset val="238"/>
          </rPr>
          <t>Mišťúriková, Eva:</t>
        </r>
        <r>
          <rPr>
            <sz val="9"/>
            <color indexed="81"/>
            <rFont val="Tahoma"/>
            <family val="2"/>
            <charset val="238"/>
          </rPr>
          <t xml:space="preserve">
opravná položka 7 000 EUR</t>
        </r>
      </text>
    </comment>
    <comment ref="B23" authorId="0">
      <text>
        <r>
          <rPr>
            <b/>
            <sz val="9"/>
            <color indexed="81"/>
            <rFont val="Tahoma"/>
            <family val="2"/>
            <charset val="238"/>
          </rPr>
          <t>Mišťúriková, Eva:</t>
        </r>
        <r>
          <rPr>
            <sz val="9"/>
            <color indexed="81"/>
            <rFont val="Tahoma"/>
            <family val="2"/>
            <charset val="238"/>
          </rPr>
          <t xml:space="preserve">
G. Odpisy + opravné položky k DNM a DHM (r. 21 + r.23)
</t>
        </r>
      </text>
    </comment>
  </commentList>
</comments>
</file>

<file path=xl/comments4.xml><?xml version="1.0" encoding="utf-8"?>
<comments xmlns="http://schemas.openxmlformats.org/spreadsheetml/2006/main">
  <authors>
    <author>zkandlerova</author>
    <author>Markovičová, Zuzana</author>
    <author>Mišťúriková, Eva</author>
  </authors>
  <commentList>
    <comment ref="A285" authorId="0">
      <text>
        <r>
          <rPr>
            <sz val="8"/>
            <color indexed="81"/>
            <rFont val="Tahoma"/>
            <family val="2"/>
            <charset val="238"/>
          </rPr>
          <t xml:space="preserve">hodnota s mínusom
</t>
        </r>
      </text>
    </comment>
    <comment ref="A286" authorId="0">
      <text>
        <r>
          <rPr>
            <sz val="8"/>
            <color indexed="81"/>
            <rFont val="Tahoma"/>
            <family val="2"/>
            <charset val="238"/>
          </rPr>
          <t xml:space="preserve">hodnota môže byť s plusom aj s mínusom
</t>
        </r>
      </text>
    </comment>
    <comment ref="A291" authorId="0">
      <text>
        <r>
          <rPr>
            <sz val="8"/>
            <color indexed="81"/>
            <rFont val="Tahoma"/>
            <family val="2"/>
            <charset val="238"/>
          </rPr>
          <t>hodnota s mínusom</t>
        </r>
      </text>
    </comment>
    <comment ref="A297" authorId="0">
      <text>
        <r>
          <rPr>
            <sz val="8"/>
            <color indexed="81"/>
            <rFont val="Tahoma"/>
            <family val="2"/>
            <charset val="238"/>
          </rPr>
          <t xml:space="preserve">hodnota s mínusom
</t>
        </r>
      </text>
    </comment>
    <comment ref="A312" authorId="0">
      <text>
        <r>
          <rPr>
            <sz val="8"/>
            <color indexed="81"/>
            <rFont val="Tahoma"/>
            <family val="2"/>
            <charset val="238"/>
          </rPr>
          <t>hodnota s mínusom</t>
        </r>
      </text>
    </comment>
    <comment ref="A313" authorId="0">
      <text>
        <r>
          <rPr>
            <sz val="8"/>
            <color indexed="81"/>
            <rFont val="Tahoma"/>
            <family val="2"/>
            <charset val="238"/>
          </rPr>
          <t>hodnota môže byť s plusom aj s mínusom</t>
        </r>
      </text>
    </comment>
    <comment ref="A318" authorId="0">
      <text>
        <r>
          <rPr>
            <sz val="8"/>
            <color indexed="81"/>
            <rFont val="Tahoma"/>
            <family val="2"/>
            <charset val="238"/>
          </rPr>
          <t>hodnota s mínusom</t>
        </r>
      </text>
    </comment>
    <comment ref="A324" authorId="0">
      <text>
        <r>
          <rPr>
            <sz val="8"/>
            <color indexed="81"/>
            <rFont val="Tahoma"/>
            <family val="2"/>
            <charset val="238"/>
          </rPr>
          <t>hodnota s mínusom</t>
        </r>
      </text>
    </comment>
    <comment ref="A365" authorId="0">
      <text>
        <r>
          <rPr>
            <sz val="8"/>
            <color indexed="81"/>
            <rFont val="Tahoma"/>
            <family val="2"/>
            <charset val="238"/>
          </rPr>
          <t>hodnota s mínusom</t>
        </r>
      </text>
    </comment>
    <comment ref="A366" authorId="0">
      <text>
        <r>
          <rPr>
            <sz val="8"/>
            <color indexed="81"/>
            <rFont val="Tahoma"/>
            <family val="2"/>
            <charset val="238"/>
          </rPr>
          <t>hodnota môže byť s plusom aj s mínusom</t>
        </r>
      </text>
    </comment>
    <comment ref="A371" authorId="0">
      <text>
        <r>
          <rPr>
            <sz val="8"/>
            <color indexed="81"/>
            <rFont val="Tahoma"/>
            <family val="2"/>
            <charset val="238"/>
          </rPr>
          <t>hodnota s mínusom</t>
        </r>
      </text>
    </comment>
    <comment ref="A377" authorId="0">
      <text>
        <r>
          <rPr>
            <sz val="8"/>
            <color indexed="81"/>
            <rFont val="Tahoma"/>
            <family val="2"/>
            <charset val="238"/>
          </rPr>
          <t>hodnota s mínusom</t>
        </r>
      </text>
    </comment>
    <comment ref="A392" authorId="0">
      <text>
        <r>
          <rPr>
            <sz val="8"/>
            <color indexed="81"/>
            <rFont val="Tahoma"/>
            <family val="2"/>
            <charset val="238"/>
          </rPr>
          <t>hodnota s mínusom</t>
        </r>
      </text>
    </comment>
    <comment ref="A393" authorId="0">
      <text>
        <r>
          <rPr>
            <sz val="8"/>
            <color indexed="81"/>
            <rFont val="Tahoma"/>
            <family val="2"/>
            <charset val="238"/>
          </rPr>
          <t>hodnota môže byť s plusom aj s mínusom</t>
        </r>
      </text>
    </comment>
    <comment ref="A398" authorId="0">
      <text>
        <r>
          <rPr>
            <sz val="8"/>
            <color indexed="81"/>
            <rFont val="Tahoma"/>
            <family val="2"/>
            <charset val="238"/>
          </rPr>
          <t>hodnota s mínusom</t>
        </r>
      </text>
    </comment>
    <comment ref="A404" authorId="0">
      <text>
        <r>
          <rPr>
            <sz val="8"/>
            <color indexed="81"/>
            <rFont val="Tahoma"/>
            <family val="2"/>
            <charset val="238"/>
          </rPr>
          <t>hodnota s mínusom</t>
        </r>
      </text>
    </comment>
    <comment ref="A453" authorId="0">
      <text>
        <r>
          <rPr>
            <sz val="8"/>
            <color indexed="81"/>
            <rFont val="Tahoma"/>
            <family val="2"/>
            <charset val="238"/>
          </rPr>
          <t>hodnota s mínusom</t>
        </r>
      </text>
    </comment>
    <comment ref="A454" authorId="0">
      <text>
        <r>
          <rPr>
            <sz val="8"/>
            <color indexed="81"/>
            <rFont val="Tahoma"/>
            <family val="2"/>
            <charset val="238"/>
          </rPr>
          <t>hodnota môže byť s plusom aj mínusom</t>
        </r>
      </text>
    </comment>
    <comment ref="A459" authorId="0">
      <text>
        <r>
          <rPr>
            <sz val="8"/>
            <color indexed="81"/>
            <rFont val="Tahoma"/>
            <family val="2"/>
            <charset val="238"/>
          </rPr>
          <t>hodnota s mínusom</t>
        </r>
      </text>
    </comment>
    <comment ref="A460" authorId="0">
      <text>
        <r>
          <rPr>
            <sz val="8"/>
            <color indexed="81"/>
            <rFont val="Tahoma"/>
            <family val="2"/>
            <charset val="238"/>
          </rPr>
          <t>hodnota môže byť s plusom aj mínusom</t>
        </r>
      </text>
    </comment>
    <comment ref="A474" authorId="0">
      <text>
        <r>
          <rPr>
            <sz val="8"/>
            <color indexed="81"/>
            <rFont val="Tahoma"/>
            <family val="2"/>
            <charset val="238"/>
          </rPr>
          <t>hodnota s mínusom</t>
        </r>
      </text>
    </comment>
    <comment ref="A475" authorId="0">
      <text>
        <r>
          <rPr>
            <sz val="8"/>
            <color indexed="81"/>
            <rFont val="Tahoma"/>
            <family val="2"/>
            <charset val="238"/>
          </rPr>
          <t>hodnota môže byť s plusom aj mínusom</t>
        </r>
      </text>
    </comment>
    <comment ref="A480" authorId="0">
      <text>
        <r>
          <rPr>
            <sz val="8"/>
            <color indexed="81"/>
            <rFont val="Tahoma"/>
            <family val="2"/>
            <charset val="238"/>
          </rPr>
          <t>hodnota s mínusom</t>
        </r>
      </text>
    </comment>
    <comment ref="A481" authorId="0">
      <text>
        <r>
          <rPr>
            <sz val="8"/>
            <color indexed="81"/>
            <rFont val="Tahoma"/>
            <family val="2"/>
            <charset val="238"/>
          </rPr>
          <t>hodnota môže byť s plusom aj mínusom</t>
        </r>
      </text>
    </comment>
    <comment ref="T987" authorId="0">
      <text>
        <r>
          <rPr>
            <sz val="8"/>
            <color indexed="81"/>
            <rFont val="Tahoma"/>
            <family val="2"/>
            <charset val="238"/>
          </rPr>
          <t>s mínusom</t>
        </r>
      </text>
    </comment>
    <comment ref="Y987" authorId="0">
      <text>
        <r>
          <rPr>
            <sz val="8"/>
            <color indexed="81"/>
            <rFont val="Tahoma"/>
            <family val="2"/>
            <charset val="238"/>
          </rPr>
          <t>s mínusom</t>
        </r>
      </text>
    </comment>
    <comment ref="T1009" authorId="0">
      <text>
        <r>
          <rPr>
            <sz val="8"/>
            <color indexed="81"/>
            <rFont val="Tahoma"/>
            <family val="2"/>
            <charset val="238"/>
          </rPr>
          <t>s mínusom</t>
        </r>
      </text>
    </comment>
    <comment ref="Y1009" authorId="0">
      <text>
        <r>
          <rPr>
            <sz val="8"/>
            <color indexed="81"/>
            <rFont val="Tahoma"/>
            <family val="2"/>
            <charset val="238"/>
          </rPr>
          <t>s mínusom</t>
        </r>
      </text>
    </comment>
    <comment ref="A1404" authorId="1">
      <text>
        <r>
          <rPr>
            <sz val="9"/>
            <color indexed="81"/>
            <rFont val="Tahoma"/>
            <family val="2"/>
            <charset val="238"/>
          </rPr>
          <t xml:space="preserve">pre r. 2014, 2013: všetky výnosy okrem výnimočného rozsahu alebo výskytu
</t>
        </r>
      </text>
    </comment>
    <comment ref="U1414" authorId="2">
      <text>
        <r>
          <rPr>
            <b/>
            <sz val="9"/>
            <color indexed="81"/>
            <rFont val="Tahoma"/>
            <family val="2"/>
            <charset val="238"/>
          </rPr>
          <t>Mišťúriková, Eva:</t>
        </r>
        <r>
          <rPr>
            <sz val="9"/>
            <color indexed="81"/>
            <rFont val="Tahoma"/>
            <family val="2"/>
            <charset val="238"/>
          </rPr>
          <t xml:space="preserve">
skontrolovať</t>
        </r>
      </text>
    </comment>
    <comment ref="U1418" authorId="2">
      <text>
        <r>
          <rPr>
            <b/>
            <sz val="9"/>
            <color indexed="81"/>
            <rFont val="Tahoma"/>
            <family val="2"/>
            <charset val="238"/>
          </rPr>
          <t>Mišťúriková, Eva:</t>
        </r>
        <r>
          <rPr>
            <sz val="9"/>
            <color indexed="81"/>
            <rFont val="Tahoma"/>
            <family val="2"/>
            <charset val="238"/>
          </rPr>
          <t xml:space="preserve">
skontrolovať
</t>
        </r>
      </text>
    </comment>
    <comment ref="U1427" authorId="2">
      <text>
        <r>
          <rPr>
            <b/>
            <sz val="9"/>
            <color indexed="81"/>
            <rFont val="Tahoma"/>
            <family val="2"/>
            <charset val="238"/>
          </rPr>
          <t>Mišťúriková, Eva:</t>
        </r>
        <r>
          <rPr>
            <sz val="9"/>
            <color indexed="81"/>
            <rFont val="Tahoma"/>
            <family val="2"/>
            <charset val="238"/>
          </rPr>
          <t xml:space="preserve">
skontrolovať</t>
        </r>
      </text>
    </comment>
    <comment ref="A1478" authorId="0">
      <text>
        <r>
          <rPr>
            <sz val="8"/>
            <color indexed="81"/>
            <rFont val="Tahoma"/>
            <family val="2"/>
            <charset val="238"/>
          </rPr>
          <t>s minusom
položky znižujúce ZD</t>
        </r>
      </text>
    </comment>
    <comment ref="A1480" authorId="0">
      <text>
        <r>
          <rPr>
            <sz val="8"/>
            <color indexed="81"/>
            <rFont val="Tahoma"/>
            <family val="2"/>
            <charset val="238"/>
          </rPr>
          <t xml:space="preserve">s mínusom </t>
        </r>
      </text>
    </comment>
  </commentList>
</comments>
</file>

<file path=xl/sharedStrings.xml><?xml version="1.0" encoding="utf-8"?>
<sst xmlns="http://schemas.openxmlformats.org/spreadsheetml/2006/main" count="6258" uniqueCount="2827">
  <si>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</si>
  <si>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</si>
  <si>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</si>
  <si>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</si>
  <si>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</si>
  <si>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</si>
  <si>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</si>
  <si>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</si>
  <si>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</si>
  <si>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</si>
  <si>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</si>
  <si>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</si>
  <si>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</si>
  <si>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</si>
  <si>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</si>
  <si>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</si>
  <si>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</si>
  <si>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</si>
  <si>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</si>
  <si>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</si>
  <si>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</si>
  <si>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</si>
  <si>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</si>
  <si>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</si>
  <si>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</si>
  <si>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</si>
  <si>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</si>
  <si>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</si>
  <si>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</si>
  <si>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</si>
  <si>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</si>
  <si>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</si>
  <si>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</si>
  <si>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</si>
  <si>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</si>
  <si>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</si>
  <si>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</si>
  <si>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</si>
  <si>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</si>
  <si>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Výdavky budúcich období dlhodobé (383A)</t>
  </si>
  <si>
    <t>Výdavky budúcich období krátkodobé (383A)</t>
  </si>
  <si>
    <t>Výnosy budúcich období dlhodobé (384A)</t>
  </si>
  <si>
    <t>Výnosy budúcich období krátkodobé (384A)</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</si>
  <si>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</si>
  <si>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</si>
  <si>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</si>
  <si>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</si>
  <si>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</si>
  <si>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</si>
  <si>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</si>
  <si>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</si>
  <si>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</si>
  <si>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</si>
  <si>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</si>
  <si>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</si>
  <si>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</si>
  <si>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</si>
  <si>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</si>
  <si>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</si>
  <si>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</si>
  <si>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</si>
  <si>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</si>
  <si>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</si>
  <si>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</si>
  <si>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</si>
  <si>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</si>
  <si>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</si>
  <si>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</si>
  <si>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</si>
  <si>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</si>
  <si>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</si>
  <si>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</si>
  <si>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</si>
  <si>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</si>
  <si>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</si>
  <si>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</si>
  <si>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</si>
  <si>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</si>
  <si>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</si>
  <si>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</si>
  <si>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</si>
  <si>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</si>
  <si>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</si>
  <si>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</si>
  <si>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</si>
  <si>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</si>
  <si>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</si>
  <si>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</si>
  <si>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</si>
  <si>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</si>
  <si>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</si>
  <si>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</si>
  <si>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</si>
  <si>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</si>
  <si>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</si>
  <si>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</si>
  <si>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</si>
  <si>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</si>
  <si>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</si>
  <si>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</si>
  <si>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</si>
  <si>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</si>
  <si>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</si>
  <si>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</si>
  <si>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</si>
  <si>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</si>
  <si>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</si>
  <si>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</si>
  <si>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</si>
  <si>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</si>
  <si>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</si>
  <si>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IČO</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</si>
  <si>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</si>
  <si>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</si>
  <si>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</si>
  <si>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</si>
  <si>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</si>
  <si>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</si>
  <si>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</si>
  <si>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</si>
  <si>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</si>
  <si>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</si>
  <si>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</si>
  <si>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</si>
  <si>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</si>
  <si>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</si>
  <si>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</si>
  <si>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</si>
  <si>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</si>
  <si>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</si>
  <si>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</si>
  <si>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</si>
  <si>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</si>
  <si>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</si>
  <si>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</si>
  <si>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</si>
  <si>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</si>
  <si>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</si>
  <si>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</si>
  <si>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</si>
  <si>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</si>
  <si>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</si>
  <si>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</si>
  <si>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</si>
  <si>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</si>
  <si>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</si>
  <si>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</si>
  <si>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</si>
  <si>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</si>
  <si>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</si>
  <si>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</si>
  <si>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</si>
  <si>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</si>
  <si>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</si>
  <si>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</si>
  <si>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</si>
  <si>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</si>
  <si>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</si>
  <si>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</si>
  <si>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</si>
  <si>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</si>
  <si>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</si>
  <si>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</si>
  <si>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</si>
  <si>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</si>
  <si>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</si>
  <si>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</si>
  <si>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</si>
  <si>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</si>
  <si>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</si>
  <si>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</si>
  <si>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</si>
  <si>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</si>
  <si>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</si>
  <si>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</si>
  <si>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</si>
  <si>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</si>
  <si>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</si>
  <si>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</si>
  <si>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</si>
  <si>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</si>
  <si>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</si>
  <si>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</si>
  <si>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</si>
  <si>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</si>
  <si>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</si>
  <si>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</si>
  <si>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</si>
  <si>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</si>
  <si>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</si>
  <si>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</si>
  <si>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</si>
  <si>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</si>
  <si>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</si>
  <si>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</si>
  <si>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</si>
  <si>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</si>
  <si>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</si>
  <si>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</si>
  <si>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</si>
  <si>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</si>
  <si>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</si>
  <si>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</si>
  <si>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</si>
  <si>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</si>
  <si>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</si>
  <si>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</si>
  <si>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</si>
  <si>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</si>
  <si>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</si>
  <si>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</si>
  <si>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</si>
  <si>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</si>
  <si>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</si>
  <si>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</si>
  <si>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</si>
  <si>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</si>
  <si>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</si>
  <si>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</si>
  <si>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</si>
  <si>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</si>
  <si>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</si>
  <si>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</si>
  <si>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</si>
  <si>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</si>
  <si>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</si>
  <si>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</si>
  <si>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</si>
  <si>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</si>
  <si>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</si>
  <si>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</si>
  <si>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</si>
  <si>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</si>
  <si>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</si>
  <si>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</si>
  <si>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</si>
  <si>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</si>
  <si>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</si>
  <si>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</si>
  <si>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</si>
  <si>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</si>
  <si>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</si>
  <si>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</si>
  <si>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</si>
  <si>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</si>
  <si>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</si>
  <si>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</si>
  <si>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</si>
  <si>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</si>
  <si>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</si>
  <si>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</si>
  <si>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</si>
  <si>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</si>
  <si>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</si>
  <si>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</si>
  <si>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</si>
  <si>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</si>
  <si>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</si>
  <si>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</si>
  <si>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</si>
  <si>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</si>
  <si>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</si>
  <si>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</si>
  <si>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</si>
  <si>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</si>
  <si>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</si>
  <si>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</si>
  <si>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</si>
  <si>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</si>
  <si>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</si>
  <si>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</si>
  <si>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</si>
  <si>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</si>
  <si>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</si>
  <si>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</si>
  <si>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</si>
  <si>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</si>
  <si>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</si>
  <si>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</si>
  <si>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</si>
  <si>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</si>
  <si>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</si>
  <si>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</si>
  <si>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</si>
  <si>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</si>
  <si>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</si>
  <si>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</si>
  <si>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</si>
  <si>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</si>
  <si>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</si>
  <si>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</si>
  <si>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</si>
  <si>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</si>
  <si>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</si>
  <si>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</si>
  <si>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</si>
  <si>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</si>
  <si>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</si>
  <si>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</si>
  <si>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</si>
  <si>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</si>
  <si>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</si>
  <si>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</si>
  <si>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</si>
  <si>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</si>
  <si>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</si>
  <si>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</si>
  <si>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</si>
  <si>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</si>
  <si>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</si>
  <si>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</si>
  <si>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</si>
  <si>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</si>
  <si>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</si>
  <si>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</si>
  <si>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</si>
  <si>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</si>
  <si>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</si>
  <si>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</si>
  <si>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</si>
  <si>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</si>
  <si>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</si>
  <si>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</si>
  <si>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</si>
  <si>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</si>
  <si>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</si>
  <si>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</si>
  <si>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</si>
  <si>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</si>
  <si>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</si>
  <si>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</si>
  <si>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</si>
  <si>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</si>
  <si>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</si>
  <si>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</si>
  <si>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</si>
  <si>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</si>
  <si>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</si>
  <si>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</si>
  <si>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</si>
  <si>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</si>
  <si>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</si>
  <si>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</si>
  <si>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</si>
  <si>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</si>
  <si>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</si>
  <si>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</si>
  <si>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</si>
  <si>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</si>
  <si>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</si>
  <si>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</si>
  <si>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</si>
  <si>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</si>
  <si>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</si>
  <si>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</si>
  <si>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</si>
  <si>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</si>
  <si>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</si>
  <si>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</si>
  <si>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</si>
  <si>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</si>
  <si>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</si>
  <si>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</si>
  <si>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</si>
  <si>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</si>
  <si>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</si>
  <si>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</si>
  <si>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</si>
  <si>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</si>
  <si>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</si>
  <si>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</si>
  <si>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</si>
  <si>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</si>
  <si>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</si>
  <si>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</si>
  <si>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</si>
  <si>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</si>
  <si>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</si>
  <si>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</si>
  <si>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</si>
  <si>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</si>
  <si>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</si>
  <si>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</si>
  <si>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</si>
  <si>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</si>
  <si>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</si>
  <si>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</si>
  <si>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</si>
  <si>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</si>
  <si>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</si>
  <si>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</si>
  <si>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</si>
  <si>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</si>
  <si>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</si>
  <si>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</si>
  <si>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</si>
  <si>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</si>
  <si>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</si>
  <si>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</si>
  <si>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</si>
  <si>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</si>
  <si>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</si>
  <si>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</si>
  <si>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</si>
  <si>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</si>
  <si>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</si>
  <si>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</si>
  <si>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</si>
  <si>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</si>
  <si>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</si>
  <si>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</si>
  <si>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</si>
  <si>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</si>
  <si>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</si>
  <si>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</si>
  <si>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</si>
  <si>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</si>
  <si>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</si>
  <si>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</si>
  <si>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</si>
  <si>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</si>
  <si>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</si>
  <si>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</si>
  <si>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</si>
  <si>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</si>
  <si>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</si>
  <si>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</si>
  <si>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</si>
  <si>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</si>
  <si>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</si>
  <si>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</si>
  <si>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</si>
  <si>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</si>
  <si>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</si>
  <si>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</si>
  <si>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</si>
  <si>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</si>
  <si>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</si>
  <si>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</si>
  <si>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</si>
  <si>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</si>
  <si>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</si>
  <si>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</si>
  <si>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</si>
  <si>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</si>
  <si>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</si>
  <si>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</si>
  <si>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</si>
  <si>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</si>
  <si>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</si>
  <si>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</si>
  <si>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</si>
  <si>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</si>
  <si>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</si>
  <si>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</si>
  <si>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</si>
  <si>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</si>
  <si>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</si>
  <si>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</si>
  <si>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</si>
  <si>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</si>
  <si>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</si>
  <si>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</si>
  <si>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</si>
  <si>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</si>
  <si>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</si>
  <si>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</si>
  <si>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</si>
  <si>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</si>
  <si>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</si>
  <si>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</si>
  <si>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</si>
  <si>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</si>
  <si>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</si>
  <si>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</si>
  <si>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</si>
  <si>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</si>
  <si>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</si>
  <si>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</si>
  <si>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</si>
  <si>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</si>
  <si>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</si>
  <si>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</si>
  <si>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</si>
  <si>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</si>
  <si>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</si>
  <si>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</si>
  <si>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</si>
  <si>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</si>
  <si>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</si>
  <si>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</si>
  <si>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</si>
  <si>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</si>
  <si>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</si>
  <si>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</si>
  <si>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</si>
  <si>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</si>
  <si>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</si>
  <si>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k</t>
  </si>
  <si>
    <t>Daňové identifikačné číslo</t>
  </si>
  <si>
    <t>Účtovná závierka</t>
  </si>
  <si>
    <t>od</t>
  </si>
  <si>
    <t>obdobie</t>
  </si>
  <si>
    <t>do</t>
  </si>
  <si>
    <t>predchádzajúce</t>
  </si>
  <si>
    <t>PSČ</t>
  </si>
  <si>
    <t>Obec</t>
  </si>
  <si>
    <t>E-mail</t>
  </si>
  <si>
    <t>STRANA AKTÍV</t>
  </si>
  <si>
    <t xml:space="preserve">Číslo  </t>
  </si>
  <si>
    <t>Bežné účtovné obdobie</t>
  </si>
  <si>
    <t>čenie</t>
  </si>
  <si>
    <t>riadku</t>
  </si>
  <si>
    <t>Netto    3</t>
  </si>
  <si>
    <t>Softvér   (013) - /073, 091A/</t>
  </si>
  <si>
    <t>Oceniteľné práva (014) - /074, 091A/</t>
  </si>
  <si>
    <t>Ostatný dlhodobý nehmotný majetok
 (019, 01X) - /079, 07X, 091A/</t>
  </si>
  <si>
    <t>Obstarávaný dlhodobý nehmotný majetok
(041) - 093</t>
  </si>
  <si>
    <t>Poskytnuté preddavky na dlhodobý nehmotný majetok (051) - 095A</t>
  </si>
  <si>
    <t>Pozemky  (031) - 092A</t>
  </si>
  <si>
    <t>Stavby (021) - /081, 092A/</t>
  </si>
  <si>
    <t>Samostatné hnuteľné veci a súbory hnuteľných vecí 
(022) - /082, 092A/</t>
  </si>
  <si>
    <t>Pestovateľské celky trvalých porastov
 (025) - /085, 092A/</t>
  </si>
  <si>
    <t>Základné stádo a ťažné zvieratá
(026) - /086,092A/</t>
  </si>
  <si>
    <t>Ostatný dlhodobý hmotný majetok
(029, 02X, 032) - /089, 08X, 092A/</t>
  </si>
  <si>
    <t>Obstarávaný dlhodobý hmotný majetok
(042) - 094</t>
  </si>
  <si>
    <t>Opravná položka k nadobudnutému majetku  
 (+/- 097) +/- 098</t>
  </si>
  <si>
    <t>Materiál  (112, 119, 11X) - /191, 19X/</t>
  </si>
  <si>
    <t>Výrobky  (123) - 194</t>
  </si>
  <si>
    <t>Zvieratá  (124) - 195</t>
  </si>
  <si>
    <t>Ozna-
čenie   a</t>
  </si>
  <si>
    <t>Číslo riadku
 c</t>
  </si>
  <si>
    <t>Bežné účtovné obdobie
4</t>
  </si>
  <si>
    <t>Bezprostredne predchádzajúce účtovné obdobie
5</t>
  </si>
  <si>
    <t>Emisné ážio     (412)</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</si>
  <si>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</si>
  <si>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</si>
  <si>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</si>
  <si>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</si>
  <si>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</si>
  <si>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</si>
  <si>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</si>
  <si>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</si>
  <si>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Neobežný majetok                                                                                                             r.003 + r. 011 + r. 021</t>
  </si>
  <si>
    <t>Tovar (132, 133, 13X, 139) - /196, 19X/</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</si>
  <si>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</si>
  <si>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</si>
  <si>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</si>
  <si>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</si>
  <si>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</si>
  <si>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</si>
  <si>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</si>
  <si>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</si>
  <si>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</si>
  <si>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</si>
  <si>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</si>
  <si>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</si>
  <si>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</si>
  <si>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</si>
  <si>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Ostatné kapitálové fondy (413)</t>
  </si>
  <si>
    <t>Nerozdelený zisk minulých rokov (428)</t>
  </si>
  <si>
    <t>Neuhradená strata minulých rokov (/-/429)</t>
  </si>
  <si>
    <t>Dlhodobé prijaté preddavky (475A)</t>
  </si>
  <si>
    <t>Dlhodobé zmenky na úhradu (478A)</t>
  </si>
  <si>
    <t>Záväzky zo sociálneho fondu (472)</t>
  </si>
  <si>
    <t>Ozna-čenie
a</t>
  </si>
  <si>
    <t>Číslo riadku
c</t>
  </si>
  <si>
    <t>Skutočnosť</t>
  </si>
  <si>
    <t>Bežné účtovné obdobie
1</t>
  </si>
  <si>
    <t>Bezprostredne predchádzajúce účtovné obdobie
2</t>
  </si>
  <si>
    <t>Mzdové náklady (521, 522)</t>
  </si>
  <si>
    <t>Sociálne náklady (527, 528)</t>
  </si>
  <si>
    <t>EIGENKAPITAL UND PASSIVA INSGESAMT  Z. 067 + Z. 088 + Z. 121</t>
  </si>
  <si>
    <t>Total equity and liabilities line 067 + line 088 + line 121</t>
  </si>
  <si>
    <t>Predané cenné papiere a podiely (561)</t>
  </si>
  <si>
    <t>Kurzové zisky (663)</t>
  </si>
  <si>
    <t>Kurzové straty (563)</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</si>
  <si>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</si>
  <si>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</si>
  <si>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</si>
  <si>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</si>
  <si>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</si>
  <si>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</si>
  <si>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</si>
  <si>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</si>
  <si>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</si>
  <si>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</si>
  <si>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</si>
  <si>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</si>
  <si>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</si>
  <si>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</si>
  <si>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</si>
  <si>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</si>
  <si>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 xml:space="preserve">Brutto - </t>
    </r>
    <r>
      <rPr>
        <sz val="8"/>
        <rFont val="Verdana"/>
        <family val="2"/>
        <charset val="238"/>
      </rPr>
      <t>časť 1</t>
    </r>
  </si>
  <si>
    <r>
      <t>Korekcia</t>
    </r>
    <r>
      <rPr>
        <sz val="8"/>
        <rFont val="Verdana"/>
        <family val="2"/>
        <charset val="238"/>
      </rPr>
      <t xml:space="preserve"> - časť 2</t>
    </r>
  </si>
  <si>
    <r>
      <t>Sociálne poistenie</t>
    </r>
    <r>
      <rPr>
        <b/>
        <sz val="8"/>
        <rFont val="Verdana"/>
        <family val="2"/>
        <charset val="238"/>
      </rPr>
      <t xml:space="preserve"> </t>
    </r>
    <r>
      <rPr>
        <sz val="8"/>
        <rFont val="Verdana"/>
        <family val="2"/>
        <charset val="238"/>
      </rPr>
      <t>(336) - 391A</t>
    </r>
  </si>
  <si>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</si>
  <si>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</si>
  <si>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</si>
  <si>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</si>
  <si>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</si>
  <si>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</si>
  <si>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</si>
  <si>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</si>
  <si>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</si>
  <si>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</si>
  <si>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</si>
  <si>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</si>
  <si>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</si>
  <si>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</si>
  <si>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</si>
  <si>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</si>
  <si>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</si>
  <si>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</si>
  <si>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</si>
  <si>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</si>
  <si>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</si>
  <si>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</si>
  <si>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</si>
  <si>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</si>
  <si>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</si>
  <si>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</si>
  <si>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</si>
  <si>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</si>
  <si>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</si>
  <si>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</si>
  <si>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</si>
  <si>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</si>
  <si>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</si>
  <si>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</si>
  <si>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</si>
  <si>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Podpisový záznam člena štatutárneho orgánu účtovnej jednotky alebo fyzickej osoby, ktorá je účtovnou jednotkou:</t>
  </si>
  <si>
    <t>Podpisový záznam osoby zodpovednej za zostavenie účtovnej závierky:</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</si>
  <si>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</si>
  <si>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</si>
  <si>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</si>
  <si>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</si>
  <si>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</si>
  <si>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</si>
  <si>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</si>
  <si>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</si>
  <si>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</si>
  <si>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</si>
  <si>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</si>
  <si>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</si>
  <si>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Poskytnuté preddavky na dlhodobý hmotný majetok
(052) - 095A</t>
  </si>
  <si>
    <t>STRANA PASÍV
b</t>
  </si>
  <si>
    <t>Základné imanie (411 alebo +/- 491)</t>
  </si>
  <si>
    <t>Unterschrift der für die Erstellung des Jahresabschlusses verantwortlichen Person:</t>
  </si>
  <si>
    <t>Aktivované náklady na vývoj                                                                                                (012) - /072, 091A/</t>
  </si>
  <si>
    <t>Poskytnuté preddavky na zásoby                                                                                            (314A) - 391A</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</si>
  <si>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</si>
  <si>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</si>
  <si>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</si>
  <si>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</si>
  <si>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</si>
  <si>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</si>
  <si>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</si>
  <si>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</si>
  <si>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(v celých eurách)</t>
  </si>
  <si>
    <t xml:space="preserve"> </t>
  </si>
  <si>
    <t>Netto 2</t>
  </si>
  <si>
    <t>SK NACE</t>
  </si>
  <si>
    <t>A.I. 1.</t>
  </si>
  <si>
    <t xml:space="preserve">  A.II.</t>
  </si>
  <si>
    <t xml:space="preserve">  A.II.1.</t>
  </si>
  <si>
    <t>A.III. 1.</t>
  </si>
  <si>
    <t>Náklady budúcich období dlhodobé (381A, 382A)</t>
  </si>
  <si>
    <t>Náklady budúcich období krátkodobé (381A, 382A)</t>
  </si>
  <si>
    <t>Príjmy budúcich období dlhodobé (385A)</t>
  </si>
  <si>
    <t>Príjmy budúcich období krátkodobé (385A)</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</si>
  <si>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</si>
  <si>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</si>
  <si>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</si>
  <si>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</si>
  <si>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</si>
  <si>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</si>
  <si>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</si>
  <si>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</si>
  <si>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</si>
  <si>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</si>
  <si>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</si>
  <si>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</si>
  <si>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</si>
  <si>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</si>
  <si>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</si>
  <si>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</si>
  <si>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</si>
  <si>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</si>
  <si>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</si>
  <si>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</si>
  <si>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</si>
  <si>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</si>
  <si>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</si>
  <si>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</si>
  <si>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</si>
  <si>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</si>
  <si>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</si>
  <si>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</si>
  <si>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</si>
  <si>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</si>
  <si>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</si>
  <si>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</si>
  <si>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</si>
  <si>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</si>
  <si>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</si>
  <si>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</si>
  <si>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</si>
  <si>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</si>
  <si>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</si>
  <si>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</si>
  <si>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</si>
  <si>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</si>
  <si>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</si>
  <si>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</si>
  <si>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</si>
  <si>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</si>
  <si>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</si>
  <si>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</si>
  <si>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</si>
  <si>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</si>
  <si>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</si>
  <si>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</si>
  <si>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</si>
  <si>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</si>
  <si>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</si>
  <si>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</si>
  <si>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</si>
  <si>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</si>
  <si>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</si>
  <si>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</si>
  <si>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</si>
  <si>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</si>
  <si>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</si>
  <si>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</si>
  <si>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</si>
  <si>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</si>
  <si>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</si>
  <si>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</si>
  <si>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</si>
  <si>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</si>
  <si>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</si>
  <si>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</si>
  <si>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</si>
  <si>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</si>
  <si>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</si>
  <si>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</si>
  <si>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</si>
  <si>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</si>
  <si>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</si>
  <si>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</si>
  <si>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</si>
  <si>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</si>
  <si>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Dlhodobý nehmotný majetok súčet                                                                                    (r. 004 až 010)</t>
  </si>
  <si>
    <t xml:space="preserve">A.I. </t>
  </si>
  <si>
    <t xml:space="preserve">       A.I.1.</t>
  </si>
  <si>
    <t>15</t>
  </si>
  <si>
    <t>16</t>
  </si>
  <si>
    <t>17</t>
  </si>
  <si>
    <t>18</t>
  </si>
  <si>
    <t>19</t>
  </si>
  <si>
    <t>20</t>
  </si>
  <si>
    <t>Dlhodobý hmotný majetok                                                                                              (r. 012 až 020)</t>
  </si>
  <si>
    <t xml:space="preserve">        7.</t>
  </si>
  <si>
    <t>Čistá hodnota zákazky (316A)</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</si>
  <si>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</si>
  <si>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</si>
  <si>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</si>
  <si>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</si>
  <si>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</si>
  <si>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</si>
  <si>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</si>
  <si>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</si>
  <si>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</si>
  <si>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</si>
  <si>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</si>
  <si>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</si>
  <si>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Nedokončená výroba a polotovary vlastnej výroby
(121, 122, 12X) - /192, 193, 19X/</t>
  </si>
  <si>
    <t>Zostavený dňa</t>
  </si>
  <si>
    <t>Schválený dňa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</si>
  <si>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</si>
  <si>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</si>
  <si>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</si>
  <si>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</si>
  <si>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</si>
  <si>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</si>
  <si>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</si>
  <si>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</si>
  <si>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</si>
  <si>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</si>
  <si>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</si>
  <si>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</si>
  <si>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</si>
  <si>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</si>
  <si>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</si>
  <si>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</si>
  <si>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</si>
  <si>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</si>
  <si>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</si>
  <si>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</si>
  <si>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</si>
  <si>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</si>
  <si>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</si>
  <si>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</si>
  <si>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</si>
  <si>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</si>
  <si>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</si>
  <si>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</si>
  <si>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</si>
  <si>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</si>
  <si>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</si>
  <si>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</si>
  <si>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</si>
  <si>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</si>
  <si>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</si>
  <si>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</si>
  <si>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</si>
  <si>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</si>
  <si>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</si>
  <si>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</si>
  <si>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</si>
  <si>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</si>
  <si>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</si>
  <si>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</si>
  <si>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</si>
  <si>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</si>
  <si>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</si>
  <si>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</si>
  <si>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</si>
  <si>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</si>
  <si>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</si>
  <si>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</si>
  <si>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</si>
  <si>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</si>
  <si>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</si>
  <si>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</si>
  <si>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</si>
  <si>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</si>
  <si>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</si>
  <si>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</si>
  <si>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</si>
  <si>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</si>
  <si>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</si>
  <si>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</si>
  <si>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</si>
  <si>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</si>
  <si>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</si>
  <si>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</si>
  <si>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</si>
  <si>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</si>
  <si>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</si>
  <si>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</si>
  <si>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</si>
  <si>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</si>
  <si>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</si>
  <si>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</si>
  <si>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</si>
  <si>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</si>
  <si>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</si>
  <si>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</si>
  <si>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</si>
  <si>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</si>
  <si>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</si>
  <si>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</si>
  <si>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</si>
  <si>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</si>
  <si>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</si>
  <si>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</si>
  <si>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</si>
  <si>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</si>
  <si>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</si>
  <si>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</si>
  <si>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</si>
  <si>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</si>
  <si>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</si>
  <si>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</si>
  <si>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</si>
  <si>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</si>
  <si>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</si>
  <si>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</si>
  <si>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</si>
  <si>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</si>
  <si>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</si>
  <si>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</si>
  <si>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</si>
  <si>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</si>
  <si>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</si>
  <si>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</si>
  <si>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Podielové cenné papiere a podiely v prepojených účtovných jednotkách
(061A,
062A, 063A) - /096A/</t>
  </si>
  <si>
    <t>Podielové cenné
papiere a podiely
s podielovou účasťou
okrem v prepojených
účtovných jednotkách
(062A) - /096A/</t>
  </si>
  <si>
    <t>Ostatné
realizovateľné cenné
papiere a podiely
(063A) - /096A/</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</si>
  <si>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</si>
  <si>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</si>
  <si>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</si>
  <si>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</si>
  <si>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Pôžičky a ostatný
dlhodobý finančný
majetok so zostatkovou
dobou splatnosti
najviac jeden rok
(066A, 067A, 069A,
06XA) - /096A/</t>
  </si>
  <si>
    <t>Účty v bankách
s dobou viazanosti
dlhšou ako jeden rok
(22XA)</t>
  </si>
  <si>
    <t>9.</t>
  </si>
  <si>
    <t>11.</t>
  </si>
  <si>
    <t>Obstarávaný
dlhodobý finančný
majetok
(043) - /096A/</t>
  </si>
  <si>
    <t>Poskytnuté
preddavky
na dlhodobý
finančný majetok
(053) - /095A/</t>
  </si>
  <si>
    <t>Dlhodobý finančný majetok                                                                                                (r. 22 až 32)</t>
  </si>
  <si>
    <t xml:space="preserve">Obežný majetok                                                                                                            r. 34 + r. 41 + r. 53 + r. 66+ r. 71   </t>
  </si>
  <si>
    <t>Zásoby súčet (r. 35 až 40)</t>
  </si>
  <si>
    <t>Pohľadávky
z obchodného
styku
súčet (r. 43 až r. 45)</t>
  </si>
  <si>
    <t>1.a</t>
  </si>
  <si>
    <t>1.b</t>
  </si>
  <si>
    <t>1.c</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</si>
  <si>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</si>
  <si>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</si>
  <si>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</si>
  <si>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</si>
  <si>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</si>
  <si>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</si>
  <si>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</si>
  <si>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</si>
  <si>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</si>
  <si>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Dlhodobé pohľadávky súčet                                                                                                   (r. 42 + r. 46 až 52)</t>
  </si>
  <si>
    <t>Krátkodobé pohľadávky súčet                                                                                           (r. 54 + r. 58 až 65)</t>
  </si>
  <si>
    <t>Pohľadávky
z obchodného
styku
súčet (r. 55 až r. 57)</t>
  </si>
  <si>
    <t>Pohľadávky voči
spoločníkom, členom
a združeniu (354A,
355A, 358A, 35XA,
398A) - /391A/</t>
  </si>
  <si>
    <t>62</t>
  </si>
  <si>
    <t>Daňové pohľadávky
a dotácie
(341, 342, 343, 345,
346, 347) - /391A/</t>
  </si>
  <si>
    <t>63</t>
  </si>
  <si>
    <t>64</t>
  </si>
  <si>
    <t>Iné pohľadávky
(335A, 33XA, 371A,
374A, 375A, 378A)
- /391A/</t>
  </si>
  <si>
    <t>65</t>
  </si>
  <si>
    <t>Krátkodobý
finančný majetok
súčet (r. 67 až r. 70)</t>
  </si>
  <si>
    <t>66</t>
  </si>
  <si>
    <t>Krátkodobý finančný
majetok v prepojených
účtovných
jednotkách (251A,
253A, 256A, 257A,
25XA) - /291A, 29XA/</t>
  </si>
  <si>
    <t>67</t>
  </si>
  <si>
    <t>68</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</si>
  <si>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</si>
  <si>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</si>
  <si>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</si>
  <si>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69</t>
  </si>
  <si>
    <t>70</t>
  </si>
  <si>
    <t>Finančné účty
r. 72 + r. 73</t>
  </si>
  <si>
    <t>71</t>
  </si>
  <si>
    <t>Peniaze
(211, 213, 21X)</t>
  </si>
  <si>
    <t>Účty v bankách
(221A, 22X, +/- 261)</t>
  </si>
  <si>
    <t>72</t>
  </si>
  <si>
    <t>73</t>
  </si>
  <si>
    <t>74</t>
  </si>
  <si>
    <t>75</t>
  </si>
  <si>
    <t>76</t>
  </si>
  <si>
    <t>77</t>
  </si>
  <si>
    <t>78</t>
  </si>
  <si>
    <t>SPOLU MAJETOK                                                                                                      r. 02 + r. 33 + r. 74</t>
  </si>
  <si>
    <t>10</t>
  </si>
  <si>
    <t>11</t>
  </si>
  <si>
    <t>12</t>
  </si>
  <si>
    <t>13</t>
  </si>
  <si>
    <t>14</t>
  </si>
  <si>
    <t>SPOLU VLASTNÉ IMANIE A ZÁVÄZKY                                                                           r. 80 + r. 101 + r. 141</t>
  </si>
  <si>
    <t>79</t>
  </si>
  <si>
    <t>Vlastné imanie r. 81 + r. 85 + r. 86 + r. 87 + r. 90 + r. 93 + r. 97 + r. 100</t>
  </si>
  <si>
    <t>80</t>
  </si>
  <si>
    <t>81</t>
  </si>
  <si>
    <t>Základné imanie súčet (r. 82 až 84)</t>
  </si>
  <si>
    <t>82</t>
  </si>
  <si>
    <t>Zmena základného imania +/- 419</t>
  </si>
  <si>
    <t>83</t>
  </si>
  <si>
    <t>84</t>
  </si>
  <si>
    <t>85</t>
  </si>
  <si>
    <t>86</t>
  </si>
  <si>
    <t>Zákonné rezervné fondy r. 88 + r. 89</t>
  </si>
  <si>
    <t>87</t>
  </si>
  <si>
    <t>Zákonný rezervný fond a nedeliteľný fond
(417A, 418, 421A, 422)</t>
  </si>
  <si>
    <t>Rezervný fond na vlastné akcie a vlastné
podiely (417A, 421A)</t>
  </si>
  <si>
    <t>88</t>
  </si>
  <si>
    <t>89</t>
  </si>
  <si>
    <t>Ostatné fondy zo zisku r. 91 + r. 92</t>
  </si>
  <si>
    <t>90</t>
  </si>
  <si>
    <t>91</t>
  </si>
  <si>
    <t>A.V.1.</t>
  </si>
  <si>
    <t>Štatutárne fondy (423, 42X)</t>
  </si>
  <si>
    <t>92</t>
  </si>
  <si>
    <t>Ostatné fondy (427, 42X)</t>
  </si>
  <si>
    <t>A.VI.</t>
  </si>
  <si>
    <t>Oceňovacie rozdiely z precenenia
súčet (r. 94 až r. 96)</t>
  </si>
  <si>
    <t>93</t>
  </si>
  <si>
    <t>A.VI.1.</t>
  </si>
  <si>
    <t>Oceňovacie rozdiely z precenenia
majetku a záväzkov (+/- 414)</t>
  </si>
  <si>
    <t>94</t>
  </si>
  <si>
    <t>Oceňovacie rozdiely z kapitálových
účastín (+/- 415)</t>
  </si>
  <si>
    <t>Oceňovacie rozdiely z precenenia
pri zlúčení, splynutí a rozdelení (+/- 416)</t>
  </si>
  <si>
    <t>95</t>
  </si>
  <si>
    <t>96</t>
  </si>
  <si>
    <t>A.VII.</t>
  </si>
  <si>
    <t>Výsledok hospodárenia minulých rokov
r. 98 + r. 99</t>
  </si>
  <si>
    <t>97</t>
  </si>
  <si>
    <t>98</t>
  </si>
  <si>
    <t>99</t>
  </si>
  <si>
    <t>A.VIII.</t>
  </si>
  <si>
    <t>Výsledok hospodárenia za účtovné obdobie
po zdanení /+-/ r. 01 - (r. 81 + r. 85 + r. 86
+ r. 87 + r. 90 + r. 93 + r. 97 + r. 101 + r. 141)</t>
  </si>
  <si>
    <t>Záväzky r. 102 + r. 118 + r. 121 + r. 122
+ r. 136 + r. 139 + r. 140</t>
  </si>
  <si>
    <t>Dlhodobé záväzky
súčet (r. 103 + r. 107 až r. 117)</t>
  </si>
  <si>
    <t>Dlhodobé záväzky z obchodného styku
súčet (r. 104 až r. 106)</t>
  </si>
  <si>
    <t>1.a.</t>
  </si>
  <si>
    <t>1.b.</t>
  </si>
  <si>
    <t>1.c.</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</si>
  <si>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</si>
  <si>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</si>
  <si>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</si>
  <si>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</si>
  <si>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účtovným
jednotkám (471A, 47XA)</t>
  </si>
  <si>
    <t>Ostatné dlhodobé záväzky (479A, 47XA)</t>
  </si>
  <si>
    <t>Vydané dlhopisy (473A/-/255A)</t>
  </si>
  <si>
    <t>8.</t>
  </si>
  <si>
    <t>Iné dlhodobé záväzky
(336A, 372A, 474A, 47XA)</t>
  </si>
  <si>
    <t>12.</t>
  </si>
  <si>
    <t>Odložený daňový záväzok (481A)</t>
  </si>
  <si>
    <t>Dlhodobé rezervy r. 119 + r. 120</t>
  </si>
  <si>
    <t>Zákonné rezervy (451A)</t>
  </si>
  <si>
    <t>Ostatné rezervy (459A, 45XA)</t>
  </si>
  <si>
    <t>Dlhodobé bankové úvery (461A, 46XA)</t>
  </si>
  <si>
    <t>Krátkodobé záväzky
súčet (r. 123 + r. 127 až r. 135)</t>
  </si>
  <si>
    <t>B.IV.1</t>
  </si>
  <si>
    <t>Záväzky z obchodného styku
súčet (r. 124 až r. 126)</t>
  </si>
  <si>
    <t>Záväzky z obchodného styku voči prepojeným
účtovným jednotkám (321A, 322A, 324A,
325A, 326A, 32XA, 475A, 476A, 478A, 47XA)</t>
  </si>
  <si>
    <t>     1.a.</t>
  </si>
  <si>
    <t>     1.b.</t>
  </si>
  <si>
    <t>Záväzky z obchodného styku v rámci podielovej
účasti okrem záväzkov voči prepojeným
účtovným jednotkám (321A, 322A, 324A, 325A,
326A, 32XA, 475A, 476A, 478A, 47XA)</t>
  </si>
  <si>
    <t>     1.c.</t>
  </si>
  <si>
    <t>Ostatné záväzky z obchodného styku
(321A, 322A, 324A, 325A, 326A, 32XA,
475A, 476A, 478A, 47XA)</t>
  </si>
  <si>
    <t>126</t>
  </si>
  <si>
    <t>127</t>
  </si>
  <si>
    <t>Ostatné záväzky voči prepojeným účtovným
jednotkám (361A, 36XA, 471A, 47XA)</t>
  </si>
  <si>
    <t>128</t>
  </si>
  <si>
    <t>Ostatné záväzky v rámci podielovej účasti
okrem záväzkov voči prepojeným účtovným
jednotkám (361A, 36XA, 471A, 47XA)</t>
  </si>
  <si>
    <t>129</t>
  </si>
  <si>
    <t>Záväzky voči spoločníkom a združeniu (364,
365, 366, 367, 368, 398A, 478A, 479A)</t>
  </si>
  <si>
    <t>130</t>
  </si>
  <si>
    <t>Záväzky voči zamestnancom
(331, 333, 33X, 479A)</t>
  </si>
  <si>
    <t>Záväzky zo sociálneho poistenia (336A)</t>
  </si>
  <si>
    <t>Daňové záväzky a dotácie
(341, 342, 343, 345, 346, 347, 34X)</t>
  </si>
  <si>
    <t>Záväzky z derivátových operácií
(373A, 377A)</t>
  </si>
  <si>
    <t>Iné záväzky
(372A, 379A, 474A, 475A, 479A, 47XA)</t>
  </si>
  <si>
    <t>131</t>
  </si>
  <si>
    <t>132</t>
  </si>
  <si>
    <t>133</t>
  </si>
  <si>
    <t>134</t>
  </si>
  <si>
    <t>135</t>
  </si>
  <si>
    <t>Krátkodobé rezervy r. 137 + r. 138</t>
  </si>
  <si>
    <t>136</t>
  </si>
  <si>
    <t>137</t>
  </si>
  <si>
    <t>Zákonné rezervy (323A, 451A)</t>
  </si>
  <si>
    <t>Ostatné rezervy (323A, 32X, 459A, 45XA)</t>
  </si>
  <si>
    <t>138</t>
  </si>
  <si>
    <t>Bežné bankové úvery
(221A, 231, 232, 23X, 461A, 46XA)</t>
  </si>
  <si>
    <t>139</t>
  </si>
  <si>
    <t>B.VI.</t>
  </si>
  <si>
    <t>B.VII.</t>
  </si>
  <si>
    <t>Krátkodobé finančné výpomoci
(241, 249, 24X, 473A, /-/255A)</t>
  </si>
  <si>
    <t>140</t>
  </si>
  <si>
    <t>Časové rozlíšenie
súčet (r. 142 až r. 145)</t>
  </si>
  <si>
    <t>141</t>
  </si>
  <si>
    <t>142</t>
  </si>
  <si>
    <t>143</t>
  </si>
  <si>
    <t>144</t>
  </si>
  <si>
    <t>145</t>
  </si>
  <si>
    <t>Čistý obrat (časť účt. tr. 6 podľa
zákona)</t>
  </si>
  <si>
    <t>Výnosy z hospodárskej činnosti spolu
súčet (r. 03 až r. 09)</t>
  </si>
  <si>
    <t>Tržby z predaja tovaru (604, 607)</t>
  </si>
  <si>
    <t xml:space="preserve">   I.</t>
  </si>
  <si>
    <t xml:space="preserve"> *</t>
  </si>
  <si>
    <t>Tržby z predaja služieb (602, 606)</t>
  </si>
  <si>
    <t xml:space="preserve"> III.</t>
  </si>
  <si>
    <t>Zmeny stavu vnútroorganizačných zásob
(+/-) (účtová skupina 61)</t>
  </si>
  <si>
    <t>Aktivácia (účtová skupina 62)</t>
  </si>
  <si>
    <t>Tržby z predaja dlhodobého nehmotného
majetku, dlhodobého hmotného majetku a
materiálu (641, 642)</t>
  </si>
  <si>
    <t xml:space="preserve">   VI.</t>
  </si>
  <si>
    <t>Ostatné výnosy z hospodárskej cinnosti
(644, 645, 646, 648, 655, 657)</t>
  </si>
  <si>
    <t xml:space="preserve">     VII.</t>
  </si>
  <si>
    <t>Náklady na hospodársku cinnost spolu
r. 11 + r. 12 + r. 13 + r.14 + r. 15 + r. 20 +
r. 21 + r. 24 + r. 25 + r. 26</t>
  </si>
  <si>
    <t xml:space="preserve"> **   </t>
  </si>
  <si>
    <t>Náklady vynaložené na obstaranie
predaného tovaru (504, 507)</t>
  </si>
  <si>
    <t>   A.</t>
  </si>
  <si>
    <t xml:space="preserve">   B.</t>
  </si>
  <si>
    <t>Spotreba materiálu, energie a ostatných
neskladovatelných dodávok (501, 502, 503)</t>
  </si>
  <si>
    <t>Opravné položky k zásobám (+/-) (505)</t>
  </si>
  <si>
    <t xml:space="preserve">      C.</t>
  </si>
  <si>
    <t>Služby (úctová skupina 51)</t>
  </si>
  <si>
    <t xml:space="preserve">      D.</t>
  </si>
  <si>
    <t>Osobné náklady (r. 16 až r. 19)</t>
  </si>
  <si>
    <t xml:space="preserve">   E.</t>
  </si>
  <si>
    <t xml:space="preserve">   E.1</t>
  </si>
  <si>
    <t>Náklady na sociálne poistenie
(524, 525, 526)</t>
  </si>
  <si>
    <t>Dane a poplatky (úctová skupina 53)</t>
  </si>
  <si>
    <t xml:space="preserve">  F.</t>
  </si>
  <si>
    <t xml:space="preserve">  G.</t>
  </si>
  <si>
    <t xml:space="preserve">     G.1.</t>
  </si>
  <si>
    <t>Odpisy dlhodobého nehmotného majetku
a dlhodobého hmotného majetku (551)</t>
  </si>
  <si>
    <t>Opravné položky k dlhodobému
nehmotnému majetku a dlhodobému
hmotnému majetku (+/-) (553)</t>
  </si>
  <si>
    <t>Zostatková cena predaného dlhodobého
majetku a predaného materiálu (541, 542)</t>
  </si>
  <si>
    <t xml:space="preserve">  H.</t>
  </si>
  <si>
    <t xml:space="preserve">  J.</t>
  </si>
  <si>
    <t>Opravné položky k pohladávkam (+/-)
(547)</t>
  </si>
  <si>
    <t>Ostatné náklady na hospodársku cinnost
(543, 544, 545, 546, 548, 549, 555, 557)</t>
  </si>
  <si>
    <t>Výsledok hospodárenia z hospodárskej
cinnosti (+/-) (r. 02 - r. 10)</t>
  </si>
  <si>
    <t>Pridaná hodnota (r. 03 + r. 04 + r. 05 +
r. 06 + r. 07) - (r. 11 + r. 12 + r. 13 + r. 14)</t>
  </si>
  <si>
    <t>Tržby z predaja cenných papierov a
podielov (661)</t>
  </si>
  <si>
    <t>Výnosy z dlhodobého financného majetku
súcet (r. 32 až r. 34)</t>
  </si>
  <si>
    <t>Výnosy z cenných papierov a podielov
od prepojených úctovných jednotiek (665A)</t>
  </si>
  <si>
    <t>IX.1.</t>
  </si>
  <si>
    <t>Výnosy z cenných papierov a podielov
v podielovej úcasti okrem výnosov
prepojených úctovných jednotiek (665A)</t>
  </si>
  <si>
    <t>Ostatné výnosy z cenných papierov a
podielov (665A)</t>
  </si>
  <si>
    <t>Výnosy z krátkodobého financného majetku
súcet (r. 36 až r. 38)</t>
  </si>
  <si>
    <t xml:space="preserve">    X.</t>
  </si>
  <si>
    <t>Výnosy z krátkodobého financného majetku
od prepojených úctovných jednotiek (666A)</t>
  </si>
  <si>
    <t>X.1.</t>
  </si>
  <si>
    <t>Výnosy z krátkodobého financného majetku
v podielovej úcasti okrem výnosov
prepojených úctovných jednotiek (666A)</t>
  </si>
  <si>
    <t>Ostatné výnosy z krátkodobého financného
majetku (666A)</t>
  </si>
  <si>
    <t>Výnosové úroky (r. 40 + r. 41)</t>
  </si>
  <si>
    <t xml:space="preserve">  XI.</t>
  </si>
  <si>
    <t>Výnosové úroky od prepojených
úctovných jednotiek (662A)</t>
  </si>
  <si>
    <t>Ostatné výnosové úroky (662A)</t>
  </si>
  <si>
    <t xml:space="preserve">    XII.</t>
  </si>
  <si>
    <t xml:space="preserve">    XI.1.</t>
  </si>
  <si>
    <t>Výnosy z precenenia cenných papierov a
výnosy z derivátových operácií (664, 667)</t>
  </si>
  <si>
    <t>XIII.</t>
  </si>
  <si>
    <t>Ostatné výnosy z financnej cinnosti (668)</t>
  </si>
  <si>
    <t xml:space="preserve">   XIV.</t>
  </si>
  <si>
    <t xml:space="preserve">   **</t>
  </si>
  <si>
    <t xml:space="preserve">  **</t>
  </si>
  <si>
    <t xml:space="preserve">     K.</t>
  </si>
  <si>
    <t>Náklady na krátkodobý financný majetok
(566)</t>
  </si>
  <si>
    <t xml:space="preserve">     L.</t>
  </si>
  <si>
    <t xml:space="preserve">  M.</t>
  </si>
  <si>
    <t>Opravné položky k financnému majetku
(+/-) (565)</t>
  </si>
  <si>
    <t>Nákladové úroky (r. 50 + r. 51)</t>
  </si>
  <si>
    <t xml:space="preserve">  N.</t>
  </si>
  <si>
    <t>Nákladové úroky pre prepojené úctovné
jednotky (562A)</t>
  </si>
  <si>
    <t xml:space="preserve">     N.1.</t>
  </si>
  <si>
    <t>Ostatné nákladové úroky (562A)</t>
  </si>
  <si>
    <t xml:space="preserve">     O.</t>
  </si>
  <si>
    <t>Náklady na precenenie cenných papierov a
náklady na derivátové operácie (564, 567)</t>
  </si>
  <si>
    <t xml:space="preserve">     P.</t>
  </si>
  <si>
    <t xml:space="preserve">     Q.</t>
  </si>
  <si>
    <t>Ostatné náklady na financnú cinnost
(568, 569)</t>
  </si>
  <si>
    <t>Výsledok hospodárenia z finančnej
činnosti (+/-) (r. 29 - r. 45)</t>
  </si>
  <si>
    <t>Výsledok hospodárenia za účtovné
obdobie pred zdanením (+/-) (r. 27 + r. 55)</t>
  </si>
  <si>
    <t xml:space="preserve">   ****</t>
  </si>
  <si>
    <t xml:space="preserve">     R.</t>
  </si>
  <si>
    <t>Daň z príjmov (r. 58 + r. 59)</t>
  </si>
  <si>
    <t xml:space="preserve">     R.1.</t>
  </si>
  <si>
    <t>Daň z príjmov splatná (591, 595)</t>
  </si>
  <si>
    <t>Daň z príjmov odložená (+/-) (592)</t>
  </si>
  <si>
    <t xml:space="preserve">     S.</t>
  </si>
  <si>
    <t>Prevod podielov na výsledku hospodárenia
spoločníkom (+/- 596)</t>
  </si>
  <si>
    <t xml:space="preserve">  ****</t>
  </si>
  <si>
    <t>Výsledok hospodárenia za účtovné
obdobie po zdanení (+/-)
(r. 56 - r. 57 - r. 60)</t>
  </si>
  <si>
    <t>Tržby z predaja vlastných výrobkov (601)</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</si>
  <si>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</si>
  <si>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</si>
  <si>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</si>
  <si>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</si>
  <si>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</si>
  <si>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</si>
  <si>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</si>
  <si>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</si>
  <si>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</si>
  <si>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</si>
  <si>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</si>
  <si>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</si>
  <si>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</si>
  <si>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</si>
  <si>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</si>
  <si>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</si>
  <si>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</si>
  <si>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</si>
  <si>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</si>
  <si>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</si>
  <si>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</si>
  <si>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</si>
  <si>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</si>
  <si>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</si>
  <si>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</si>
  <si>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</si>
  <si>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</si>
  <si>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</si>
  <si>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</si>
  <si>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</si>
  <si>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</si>
  <si>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</si>
  <si>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</si>
  <si>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</si>
  <si>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</si>
  <si>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</si>
  <si>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</si>
  <si>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</si>
  <si>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</si>
  <si>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</si>
  <si>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</si>
  <si>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</si>
  <si>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</si>
  <si>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</si>
  <si>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</si>
  <si>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</si>
  <si>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</si>
  <si>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</si>
  <si>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</si>
  <si>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</si>
  <si>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</si>
  <si>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</si>
  <si>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</si>
  <si>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</si>
  <si>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</si>
  <si>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</si>
  <si>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</si>
  <si>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</si>
  <si>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</si>
  <si>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</si>
  <si>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</si>
  <si>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</si>
  <si>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</si>
  <si>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</si>
  <si>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</si>
  <si>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</si>
  <si>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</si>
  <si>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</si>
  <si>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</si>
  <si>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</si>
  <si>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</si>
  <si>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</si>
  <si>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</si>
  <si>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</si>
  <si>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</si>
  <si>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</si>
  <si>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</si>
  <si>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</si>
  <si>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</si>
  <si>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</si>
  <si>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</si>
  <si>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</si>
  <si>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</si>
  <si>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</si>
  <si>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</si>
  <si>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</si>
  <si>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</si>
  <si>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</si>
  <si>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</si>
  <si>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</si>
  <si>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</si>
  <si>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</si>
  <si>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</si>
  <si>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</si>
  <si>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</si>
  <si>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</si>
  <si>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</si>
  <si>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</si>
  <si>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</si>
  <si>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</si>
  <si>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</si>
  <si>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</si>
  <si>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</si>
  <si>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</si>
  <si>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</si>
  <si>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</si>
  <si>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</si>
  <si>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</si>
  <si>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</si>
  <si>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</si>
  <si>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</si>
  <si>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</si>
  <si>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</si>
  <si>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</si>
  <si>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</si>
  <si>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</si>
  <si>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</si>
  <si>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</si>
  <si>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</si>
  <si>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</si>
  <si>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</si>
  <si>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</si>
  <si>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</si>
  <si>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</si>
  <si>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</si>
  <si>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</si>
  <si>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</si>
  <si>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</si>
  <si>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</si>
  <si>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</si>
  <si>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</si>
  <si>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</si>
  <si>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</si>
  <si>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</si>
  <si>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</si>
  <si>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</si>
  <si>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</si>
  <si>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</si>
  <si>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</si>
  <si>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</si>
  <si>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</si>
  <si>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</si>
  <si>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</si>
  <si>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</si>
  <si>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</si>
  <si>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</si>
  <si>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</si>
  <si>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</si>
  <si>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</si>
  <si>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</si>
  <si>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</si>
  <si>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</si>
  <si>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</si>
  <si>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</si>
  <si>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</si>
  <si>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</si>
  <si>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</si>
  <si>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</si>
  <si>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</si>
  <si>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</si>
  <si>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</si>
  <si>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</si>
  <si>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</si>
  <si>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</si>
  <si>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Výnosy z finančnej činnosti spolu r. 30
+ r. 31 + r. 35 + r. 39 + r. 42 + r. 43 + r. 44</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</si>
  <si>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</si>
  <si>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</si>
  <si>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</si>
  <si>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</si>
  <si>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</si>
  <si>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</si>
  <si>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</si>
  <si>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</si>
  <si>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</si>
  <si>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</si>
  <si>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</si>
  <si>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</si>
  <si>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</si>
  <si>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</si>
  <si>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</si>
  <si>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</si>
  <si>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</si>
  <si>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</si>
  <si>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</si>
  <si>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</si>
  <si>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</si>
  <si>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</si>
  <si>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</si>
  <si>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</si>
  <si>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</si>
  <si>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</si>
  <si>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</si>
  <si>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</si>
  <si>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</si>
  <si>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</si>
  <si>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</si>
  <si>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</si>
  <si>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</si>
  <si>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</si>
  <si>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</si>
  <si>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</si>
  <si>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</si>
  <si>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</si>
  <si>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</si>
  <si>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</si>
  <si>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</si>
  <si>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</si>
  <si>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</si>
  <si>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</si>
  <si>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</si>
  <si>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</si>
  <si>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</si>
  <si>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</si>
  <si>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</si>
  <si>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</si>
  <si>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</si>
  <si>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</si>
  <si>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</si>
  <si>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</si>
  <si>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</si>
  <si>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</si>
  <si>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</si>
  <si>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</si>
  <si>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</si>
  <si>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</si>
  <si>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</si>
  <si>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</si>
  <si>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</si>
  <si>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</si>
  <si>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</si>
  <si>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</si>
  <si>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</si>
  <si>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</si>
  <si>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</si>
  <si>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</si>
  <si>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</si>
  <si>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</si>
  <si>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</si>
  <si>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</si>
  <si>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</si>
  <si>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</si>
  <si>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</si>
  <si>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</si>
  <si>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</si>
  <si>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</si>
  <si>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</si>
  <si>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</si>
  <si>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</si>
  <si>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</si>
  <si>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</si>
  <si>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</si>
  <si>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</si>
  <si>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</si>
  <si>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</si>
  <si>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</si>
  <si>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</si>
  <si>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</si>
  <si>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</si>
  <si>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</si>
  <si>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</si>
  <si>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</si>
  <si>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</si>
  <si>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</si>
  <si>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</si>
  <si>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</si>
  <si>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</si>
  <si>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</si>
  <si>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</si>
  <si>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</si>
  <si>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</si>
  <si>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</si>
  <si>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</si>
  <si>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</si>
  <si>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</si>
  <si>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</si>
  <si>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</si>
  <si>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</si>
  <si>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</si>
  <si>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</si>
  <si>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</si>
  <si>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</si>
  <si>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</si>
  <si>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</si>
  <si>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</si>
  <si>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</si>
  <si>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</si>
  <si>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</si>
  <si>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</si>
  <si>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</si>
  <si>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</si>
  <si>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</si>
  <si>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</si>
  <si>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</si>
  <si>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</si>
  <si>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</si>
  <si>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</si>
  <si>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</si>
  <si>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</si>
  <si>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</si>
  <si>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</si>
  <si>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</si>
  <si>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</si>
  <si>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</si>
  <si>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</si>
  <si>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</si>
  <si>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</si>
  <si>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</si>
  <si>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</si>
  <si>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</si>
  <si>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</si>
  <si>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</si>
  <si>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</si>
  <si>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</si>
  <si>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</si>
  <si>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</si>
  <si>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</si>
  <si>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</si>
  <si>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</si>
  <si>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</si>
  <si>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</si>
  <si>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</si>
  <si>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</si>
  <si>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</si>
  <si>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</si>
  <si>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</si>
  <si>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</si>
  <si>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</si>
  <si>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</si>
  <si>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</si>
  <si>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</si>
  <si>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</si>
  <si>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</si>
  <si>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</si>
  <si>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</si>
  <si>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</si>
  <si>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</si>
  <si>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</si>
  <si>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</si>
  <si>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</si>
  <si>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</si>
  <si>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</si>
  <si>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</si>
  <si>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</si>
  <si>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</si>
  <si>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</si>
  <si>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</si>
  <si>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</si>
  <si>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</si>
  <si>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</si>
  <si>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</si>
  <si>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</si>
  <si>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</si>
  <si>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</si>
  <si>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</si>
  <si>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</si>
  <si>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</si>
  <si>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</si>
  <si>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</si>
  <si>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</si>
  <si>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</si>
  <si>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</si>
  <si>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</si>
  <si>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</si>
  <si>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</si>
  <si>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</si>
  <si>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</si>
  <si>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</si>
  <si>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</si>
  <si>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</si>
  <si>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</si>
  <si>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</si>
  <si>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1.</t>
  </si>
  <si>
    <t>INFORMÁCIE O ÚČTOVNEJ JEDNOTKE</t>
  </si>
  <si>
    <t>Hlavným predmetom činnosti je:</t>
  </si>
  <si>
    <t>Informácie o počte zamestnancov:</t>
  </si>
  <si>
    <t>Názov položky</t>
  </si>
  <si>
    <t>Priemerný prepočítaný počet zamestnancov</t>
  </si>
  <si>
    <t>Stav zamestnancov ku dňu, ku ktorému sa zostavuje účtovná závierka, z toho:</t>
  </si>
  <si>
    <t>Počet vedúcich zamestnancov</t>
  </si>
  <si>
    <t>Spoločník/Akcionár</t>
  </si>
  <si>
    <t>Výška podielu na                   základnom imaní</t>
  </si>
  <si>
    <t>Podiel na hlasovacích               právach v %</t>
  </si>
  <si>
    <t>Iný podiel na ostatných položkách VI ako na ZI v %</t>
  </si>
  <si>
    <t>absolútne</t>
  </si>
  <si>
    <t>v %</t>
  </si>
  <si>
    <t>Spolu</t>
  </si>
  <si>
    <t>Dátum zmeny</t>
  </si>
  <si>
    <t>ZÁKLADNÉ VÝCHODISKÁ PRE ZOSTAVENIE ÚČTOVNEJ ZÁVIERKY</t>
  </si>
  <si>
    <t>POUŽITÉ ÚČTOVNÉ ZÁSADY A METÓDY</t>
  </si>
  <si>
    <t xml:space="preserve">Goodwill/ záporny goodwil vznikol ako rozdiel medzi obstarávacou cenou a podielom spoločnosti na reálnej hodnote obstaraného identifikovateľného majetku a záväzkov v deň obstarania. </t>
  </si>
  <si>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</si>
  <si>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</si>
  <si>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</si>
  <si>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</si>
  <si>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</si>
  <si>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</si>
  <si>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</si>
  <si>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</si>
  <si>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</si>
  <si>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</si>
  <si>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</si>
  <si>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</si>
  <si>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</si>
  <si>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</si>
  <si>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</si>
  <si>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</si>
  <si>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</si>
  <si>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</si>
  <si>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Iný dlhodobý hmotný majetok</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</si>
  <si>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</si>
  <si>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</si>
  <si>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</si>
  <si>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</si>
  <si>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</si>
  <si>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</si>
  <si>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</si>
  <si>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Zákazková výstavba nehnuteľnosti určenej na predaj sa oceňuje metódou percenta dokončenia alebo metódou nulového zisku.</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</si>
  <si>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</si>
  <si>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</si>
  <si>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</si>
  <si>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</si>
  <si>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</si>
  <si>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</si>
  <si>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Deriváty sa členia na deriváty určené na obchodovanie a zabezpečovacie deriváty.Ako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</si>
  <si>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</si>
  <si>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</si>
  <si>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</si>
  <si>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</si>
  <si>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</si>
  <si>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</si>
  <si>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O odloženom daňovom záväzku účtuje spoločnosť vždy, o pohľadávke účtuje, ak je realizovateľná.</t>
  </si>
  <si>
    <t>Pokiaľ existujú, popísať druh a podmienky.</t>
  </si>
  <si>
    <t>Informácie o údajoch na strane aktív súvahy</t>
  </si>
  <si>
    <t>DLHODOBÝ MAJETOK</t>
  </si>
  <si>
    <t>a)</t>
  </si>
  <si>
    <t>Informácie o dlhodobom nehmotnom majetku:</t>
  </si>
  <si>
    <t xml:space="preserve">Prehľad o pohybe dlhodobého nehmotného majetku od 1.1.2014 do 31.12.2014 a za porovnateľné obdobie od 1.1.2013 do 31.12.2013 je uvedený v nasledovných tabuľkách. </t>
  </si>
  <si>
    <t>Dlhodobý nehmotný majetok</t>
  </si>
  <si>
    <t>Ostatný DNM</t>
  </si>
  <si>
    <t>Obstaraný DNM</t>
  </si>
  <si>
    <t>Poskytnuté preddavky na DNM</t>
  </si>
  <si>
    <t>d</t>
  </si>
  <si>
    <t>e</t>
  </si>
  <si>
    <t>f</t>
  </si>
  <si>
    <t>g</t>
  </si>
  <si>
    <t>h</t>
  </si>
  <si>
    <t>i</t>
  </si>
  <si>
    <t>Prvotné ocenenie</t>
  </si>
  <si>
    <t>Stav na začiatku účtovného obdobia</t>
  </si>
  <si>
    <t>Prírastky</t>
  </si>
  <si>
    <t>Úbytky</t>
  </si>
  <si>
    <t>Presuny</t>
  </si>
  <si>
    <t>Stav na konci účtovného obdobia</t>
  </si>
  <si>
    <t>Oprávky</t>
  </si>
  <si>
    <t>Opravné položky</t>
  </si>
  <si>
    <t>Zostatková hodnota</t>
  </si>
  <si>
    <t>Hodnota za bežné účtovné obdobie</t>
  </si>
  <si>
    <t>Dlhodobý nehmotný majetok, na ktorý je zriadené záložné právo</t>
  </si>
  <si>
    <t xml:space="preserve">Informácie o výskumnej a vývojovej činnosti účtovnej jednotky za bežné účtovné obdobie v členení na: </t>
  </si>
  <si>
    <t xml:space="preserve"> - náklady na výskum vo výške ....................... EUR, </t>
  </si>
  <si>
    <t xml:space="preserve"> - neaktivované náklady na vývoj vo výške ............................. EUR, </t>
  </si>
  <si>
    <t xml:space="preserve"> - aktivované náklady na vývoj vo výške .............................. EUR. </t>
  </si>
  <si>
    <t xml:space="preserve">V aktivovaných nákladoch na vývoj sú zahrnuté výdavky na vývoj, ktorého výsledky sú určené na predaj alebo na obchodovanie, a sú rozdelené do jednotlivých položiek podľa projektov. Vedenie spoločnosti zároveň predpokladá technický úspech a ziskovosť týchto projektov. Tieto náklady zahŕňajú ........................(stručnú popis). </t>
  </si>
  <si>
    <t xml:space="preserve">V roku ..................... spoločnosť bezplatne získala dlhodobý nehmotný majetok vo výške ...................... EUR. </t>
  </si>
  <si>
    <t>Spoločnosť vykazuje v majetku goodwill, ktorý vznikol v roku .................... z .......................  (stručný popis).</t>
  </si>
  <si>
    <t xml:space="preserve">Popis iného dlhodobého nehmotného majetku, ak je to potrebné. Ak spoločnosť nemá pre túto oblasť náplň, informácie v poznámkach neuvádza. </t>
  </si>
  <si>
    <t>b)</t>
  </si>
  <si>
    <t>Informácie o dlhodobom hmotnom majetku:</t>
  </si>
  <si>
    <t xml:space="preserve">Prehľad o pohybe dlhodobého hmotného majetku od 1.1.2014 do 31.12.2014 a za porovnateľné obdobie od 1.1.2013 do 31.12.2013 je uvedený v nasledovných tabuľkách. </t>
  </si>
  <si>
    <t xml:space="preserve">Dlhodobý hmotný majetok </t>
  </si>
  <si>
    <t>Pozemky</t>
  </si>
  <si>
    <t xml:space="preserve">Samostatné hnuteľné veci a súbory hnuteľných vecí </t>
  </si>
  <si>
    <t>Pestovateľ-ské celky trvalých porastov</t>
  </si>
  <si>
    <t>Základné stádo a ťažné zvieratá</t>
  </si>
  <si>
    <t>Ostatný DHM</t>
  </si>
  <si>
    <t>Obstaraný DHM</t>
  </si>
  <si>
    <t>Poskytnuté preddavky na DHM</t>
  </si>
  <si>
    <t>j</t>
  </si>
  <si>
    <t>Bezprostredne predchádzajúce obdobie</t>
  </si>
  <si>
    <t>Dlhodobý hmotný majetok</t>
  </si>
  <si>
    <t xml:space="preserve">Oceňovací rozdiel k nadobudnutému majetku vo výške .......................... EUR vznikol nadobudnutím ......................... (spôsob nadobudnutia) v roku .................. . Do nákladov, resp. výnosov bol v roku ................. zaúčtovaný odpis oceňovacieho rozdielu k nadobudnutému majetku vo výške ........................ EUR. </t>
  </si>
  <si>
    <t xml:space="preserve">V roku ......................... spoločnosť získala bezodplatne dlhodobý hmotný majetok vo výške ..................... EUR. </t>
  </si>
  <si>
    <t xml:space="preserve">Z dlhodobého hmotného majetku spoločnosti k 31.12.2014 a 31.12.2013 sa určité položky (.................., atď.) v obstarávacej cene (v prípade, že je významné, uviesť spôsob stanovenia reprodukčnej obstarávacej ceny) ................... EUR a s oprávkami v hodnote ....................... EUR nepoužívali alebo boli určené na predaj alebo rekonštrukciu. </t>
  </si>
  <si>
    <t xml:space="preserve">V prípade, že  existujú vecné bremená, popíšte ich. </t>
  </si>
  <si>
    <t>Poistený majetok</t>
  </si>
  <si>
    <t>Poistné riziká</t>
  </si>
  <si>
    <t>Poistná suma</t>
  </si>
  <si>
    <t>c)</t>
  </si>
  <si>
    <t>Informácie o dlhodobom finančnom majetku:</t>
  </si>
  <si>
    <t xml:space="preserve">Prehľad o pohybe dlhodobého finančného majetku od 1.1.2014 do 31.12.2014 a za porovnateľné obdobie od 1.1.2013 do 31.12.2013 je uvedený v nasledovných tabuľkách. </t>
  </si>
  <si>
    <t xml:space="preserve">Dlhodobý finančný majetok </t>
  </si>
  <si>
    <t>Podielové CP a podiely v dcérskej ÚJ</t>
  </si>
  <si>
    <t>Podielové CP a podiely v spoločnosti  s podstatným vplyvom</t>
  </si>
  <si>
    <t>Ostatné dlhodobé CP a podiely</t>
  </si>
  <si>
    <t>Pôžičky ÚJ v konsolido-vanom celku</t>
  </si>
  <si>
    <t>Ostatný DFM</t>
  </si>
  <si>
    <t>Pôžičky s dobou splatnosti najviac jeden rok</t>
  </si>
  <si>
    <t>Obstaraný DFM</t>
  </si>
  <si>
    <t>Poskytnuté preddavky na DFM</t>
  </si>
  <si>
    <t>Účtovná hodnota</t>
  </si>
  <si>
    <t>Dlhodobý finančný majetok</t>
  </si>
  <si>
    <t>Dlhodobý finančný majetok, na ktorý je zriadené záložné právo</t>
  </si>
  <si>
    <t xml:space="preserve">Pokiaľ nie je finančný majetok ocenený reálnou hodnotou či metódou vlastného imania, uviesť dôvody a dopady iného použitého ocenenia. </t>
  </si>
  <si>
    <t>Opravné položky predstavujú hlavne ........................... dôvody vytvorenia.</t>
  </si>
  <si>
    <t>Informácie o štruktúre dlhodobého finančného majetku</t>
  </si>
  <si>
    <t>Obchodné meno a sídlo spoločnosti, v ktorej má ÚJ umiestený DFM</t>
  </si>
  <si>
    <t>Podiel ÚJ na ZI v %</t>
  </si>
  <si>
    <t>Podiel ÚJ na hlasovacích právach v %</t>
  </si>
  <si>
    <t>Hodnota vlastného imania ÚJ, v ktorej má ÚJ umiestnený DFM</t>
  </si>
  <si>
    <t>Výsledok hospodárenia ÚJ, v ktorej má ÚJ umiestnený DFM</t>
  </si>
  <si>
    <t>Účtovná hodnota DFM</t>
  </si>
  <si>
    <t xml:space="preserve">b </t>
  </si>
  <si>
    <t>Dcérske účtovné jednotky</t>
  </si>
  <si>
    <t>Účtovné jednotky s podstatným vplyvom</t>
  </si>
  <si>
    <t>Ostatné realizovateľné CP a podiely</t>
  </si>
  <si>
    <t xml:space="preserve">Obstarávaný DFM na účely vykonania vplyvu v inej ÚJ </t>
  </si>
  <si>
    <t>DFM spolu</t>
  </si>
  <si>
    <t>Spoločnosť má zmluvu ................................., ktorá stanovuje rozhodovacie práva spoločnosti bez ohľadu na výšku uvedeného podielu vlastníctva. (popíšte)</t>
  </si>
  <si>
    <t xml:space="preserve">Spoločnosť uzavrela ovládaciu zmluvu s ovládanými spoločnosťami (vypísať ktoré), zmluvu o prevode zisku so spoločnosťami (uviesť názov), z tejto zmluvy vyplýva povinnosť ............................. (doplniť). </t>
  </si>
  <si>
    <t>Informácie o dlhových CP držaných do splatnosti</t>
  </si>
  <si>
    <t>Dlhové CP držané do splatnosti</t>
  </si>
  <si>
    <t>Druh CP</t>
  </si>
  <si>
    <t>Zvýšenie hodnoty</t>
  </si>
  <si>
    <t>Zníženie hodnoty</t>
  </si>
  <si>
    <t>Vyradenie dlhového CP z účtovníctva v účtovnom období</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</si>
  <si>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</si>
  <si>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</si>
  <si>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</si>
  <si>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</si>
  <si>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</si>
  <si>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o poskytnutých dlhodobých pôžičkách</t>
  </si>
  <si>
    <t>Dlhodobé pôžičky</t>
  </si>
  <si>
    <t>Vyradenie pôžičky z účtovníctva v účtovnom období</t>
  </si>
  <si>
    <t>Dlhodobé pôžičky spolu</t>
  </si>
  <si>
    <t>ZÁSOBY</t>
  </si>
  <si>
    <t>Zásoby</t>
  </si>
  <si>
    <t>Stav OP na začiatku účtovného obdobia</t>
  </si>
  <si>
    <t>Tvorba OP</t>
  </si>
  <si>
    <t>Zúčtovanie OP z dôvodu zániku opodstatnenosti</t>
  </si>
  <si>
    <t>Zúčtovanie OP z dôvodu vyradenia majetku z účtovníctva</t>
  </si>
  <si>
    <t>Stav OP na konci účtovného obdobia</t>
  </si>
  <si>
    <t>Materiál</t>
  </si>
  <si>
    <t>Nedokončená výroba a polotovary vlastnej výroby</t>
  </si>
  <si>
    <t>Výrobky</t>
  </si>
  <si>
    <t>Zvieratá</t>
  </si>
  <si>
    <t>Tovar</t>
  </si>
  <si>
    <t>Nehnuteľnosť na predaj</t>
  </si>
  <si>
    <t>Poskytnuté preddavky na zásoby</t>
  </si>
  <si>
    <t>Zásoby spolu</t>
  </si>
  <si>
    <t>Informácie o nehnuteľnostiach na predaj</t>
  </si>
  <si>
    <t xml:space="preserve">Hodnota </t>
  </si>
  <si>
    <t>Náklady na obstarávanie nehnuteľnosti na predaj za účtovné obdobie</t>
  </si>
  <si>
    <t>Náklady na obstaranie nehnuteľnosti na predaj od začiatku obstarávania</t>
  </si>
  <si>
    <t>Informácie o zásobách, na ktoré je zriadené záložné právo a o zásobách, pri ktorých má účtovná jednotka obmedzené právo s nimi nakladať</t>
  </si>
  <si>
    <t>Zásoby, na ktoré je zriadené záložné právo</t>
  </si>
  <si>
    <t>ZÁKAZKOVÁ VÝROBA</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</si>
  <si>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</si>
  <si>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</si>
  <si>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</si>
  <si>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</si>
  <si>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</si>
  <si>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</si>
  <si>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</si>
  <si>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</si>
  <si>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</si>
  <si>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</si>
  <si>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</si>
  <si>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</si>
  <si>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</si>
  <si>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</si>
  <si>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Hodnota zákazkovej výstavby nehnuteľnosti určenej na predaj</t>
  </si>
  <si>
    <t>Vyfakturované nároky za vykonanú prácu na zákazkovej výstavbe nehnuteľnosti určenej na predaj</t>
  </si>
  <si>
    <t>POHĽADÁVKY</t>
  </si>
  <si>
    <t>Pohľadávky</t>
  </si>
  <si>
    <t>Pohľadávky z obchodného styku</t>
  </si>
  <si>
    <t>Pohľadávky voči DÚJ a  MÚJ</t>
  </si>
  <si>
    <t>Ostatné pohľadávky v rámci konsolidovaného celku</t>
  </si>
  <si>
    <t>Pohľadávky voči spoločníkom, členom a združeniu</t>
  </si>
  <si>
    <t>Iné pohľadávky</t>
  </si>
  <si>
    <t>Pohľadávky spolu</t>
  </si>
  <si>
    <t>Informácie o vekovej štruktúre pohľadávok</t>
  </si>
  <si>
    <t>V lehote splatnosti</t>
  </si>
  <si>
    <t>Po lehote splatnosti</t>
  </si>
  <si>
    <t>Dlhodobé pohľadávky</t>
  </si>
  <si>
    <t>Pohľadávky voči DÚJ a MÚJ</t>
  </si>
  <si>
    <t>Dlhodobé pohľadávky spolu</t>
  </si>
  <si>
    <t>Krátkodobé pohľadávky</t>
  </si>
  <si>
    <t>Sociálne poistenie</t>
  </si>
  <si>
    <t>Daňové pohľadávky a dotácie</t>
  </si>
  <si>
    <t>Krátkodobé pohľadávky spolu</t>
  </si>
  <si>
    <t>Informácie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</si>
  <si>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</si>
  <si>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</si>
  <si>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</si>
  <si>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</si>
  <si>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</si>
  <si>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Informácie o finančných účtoch:</t>
  </si>
  <si>
    <t>Pokladnica, ceniny</t>
  </si>
  <si>
    <t>Bežné účty v banke alebo v pobočke zahraničnej banky</t>
  </si>
  <si>
    <t>Vkladové účty v banke alebo v pobočke zahraničnej banky termínované</t>
  </si>
  <si>
    <t>Peniaze na ceste</t>
  </si>
  <si>
    <t>Spoločnosť má otvorený kontokorentný účet v _____, ktorý jej umožňuje čerpať úver do výšky _____ EUR. K 31.12.2014 a 31.11.2013 bol debetný  zostatok (v súlade s dohodnutým úverovým rámcom) _____ EUR a ____ EUR a v súvahe je vykázaný ako krátkodobý bankový úver (poznámka: doplniť číslo, nie je nuté uvádzať názov bánk a čísla účtov).</t>
  </si>
  <si>
    <t>Krátkodobý finančný majetok</t>
  </si>
  <si>
    <t>Majetkové CP na obchodovanie</t>
  </si>
  <si>
    <t>Dlhové CP na obchodovanie</t>
  </si>
  <si>
    <t>Emisné kvóty</t>
  </si>
  <si>
    <t>Dlhové CP so splatnosťou do 1 roka držané do splatnosti</t>
  </si>
  <si>
    <t>Ostatné realizovateľné CP</t>
  </si>
  <si>
    <t>Obstarávanie krátkodobého finančného majetku</t>
  </si>
  <si>
    <t>Krátkodobý finančný majetok spolu</t>
  </si>
  <si>
    <t>Krátkodobý finančný majetok, na ktorý bolo zriadené záložné právo</t>
  </si>
  <si>
    <t>Informácie o ocenení krátkodobého finančného majetku, ku dňu ku ktorému sa zostavuje účtovná závierka reálnou hodnotou</t>
  </si>
  <si>
    <t xml:space="preserve">Zvýšenie / zníženie hodnoty
(+ / -)
</t>
  </si>
  <si>
    <t>Vplyv ocenenia na výsledok hospodárenia bežného účtovného obdobia</t>
  </si>
  <si>
    <t>Vplyv ocenenia na vlastné imanie</t>
  </si>
  <si>
    <t>Emisné kvóty (komodity)</t>
  </si>
  <si>
    <t>ČASOVÉ ROZLÍŠENIE</t>
  </si>
  <si>
    <t>Informácie o významných položkách časového rozlíšenia</t>
  </si>
  <si>
    <t>Opis položky časového rozlíšenia</t>
  </si>
  <si>
    <t>Náklady budúcich období dlhodobé, z toho:</t>
  </si>
  <si>
    <t>Náklady budúcich období krátkodobé, z toho:</t>
  </si>
  <si>
    <t>Príjmy budúcich období dlhodobé, z toho:</t>
  </si>
  <si>
    <t>Príjmy budúcich období krátkodobé, z toho:</t>
  </si>
  <si>
    <t xml:space="preserve">10. </t>
  </si>
  <si>
    <t>MAJETOK PRENAJATÝ FORMOU FINANČNÉHO PRENÁJMU (SPOLOČNOSŤ JE PRENAJÍMATEĽOM)</t>
  </si>
  <si>
    <t>Informácie o majetku prenajatom formou finančného prenájmu</t>
  </si>
  <si>
    <t>Splatnosť</t>
  </si>
  <si>
    <t>do jedného roka vrátane</t>
  </si>
  <si>
    <t>od jedného roka do piatich rokov vrátane</t>
  </si>
  <si>
    <t>viac ako päť rokov</t>
  </si>
  <si>
    <t>Istina</t>
  </si>
  <si>
    <t>Finančný výnos</t>
  </si>
  <si>
    <t xml:space="preserve">Údaje o údajoch na strane pasív súvahy </t>
  </si>
  <si>
    <t>VLASTNÉ IMANIE</t>
  </si>
  <si>
    <t>Účtovný zisk</t>
  </si>
  <si>
    <t>Rozdelenie účtovného zisku</t>
  </si>
  <si>
    <t xml:space="preserve">Bežné účtovné obdobie </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</si>
  <si>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</si>
  <si>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</si>
  <si>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</si>
  <si>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</si>
  <si>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</si>
  <si>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</si>
  <si>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</si>
  <si>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</si>
  <si>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</si>
  <si>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</si>
  <si>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</si>
  <si>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</si>
  <si>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</si>
  <si>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</si>
  <si>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</si>
  <si>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Informácie o zmenách vlastného imania</t>
  </si>
  <si>
    <t>Prehľad o pohybe vlastného imania v priebehu účtovného obdobia je uvedený v nasledujúcej tabuľke.</t>
  </si>
  <si>
    <t>Položka vlastného imania</t>
  </si>
  <si>
    <t>Základné imanie</t>
  </si>
  <si>
    <t>Zmena základného imania</t>
  </si>
  <si>
    <t>Pohľadávky za upísané vlastné imanie</t>
  </si>
  <si>
    <t>Emisné ážio</t>
  </si>
  <si>
    <t>Ostatné kapitálové fondy</t>
  </si>
  <si>
    <t>Oceňovacie rozdiely z precenenia majetku a záväzkov</t>
  </si>
  <si>
    <t>Oceňovacie rozdiely z kapitálových účastín</t>
  </si>
  <si>
    <t>Oceňovacie rozdiely z precenenia pri zlúčení, splynutí a rozdelení</t>
  </si>
  <si>
    <t>Nerozdelený zisk minulých rokov</t>
  </si>
  <si>
    <t>Neuhradená strata minulých rokov</t>
  </si>
  <si>
    <t>Výsledok hospodárenia bežného účtovného obdobia</t>
  </si>
  <si>
    <t>Ostatné položky vlastného imania</t>
  </si>
  <si>
    <t>Účet 491 - Vlastné imanie fyzickej osoby - podnikateľa</t>
  </si>
  <si>
    <t xml:space="preserve">Bezprostredne predchádzajúce účtovné obdobie </t>
  </si>
  <si>
    <t xml:space="preserve">Valné zhromaždenie spoločnosti rozhodlo o zvýšení základného imania v čiastke ........... EUR k ...................... . Ostatné pohľadávky z upísaného základného imanie k 31.12.2014 a 31.12.2013 sú vykázané v súvahe ako aktívum a sú splatné ........................... . </t>
  </si>
  <si>
    <t>Na základe rozhodnutia Valného zhromaždenia vyplatila spoločnosť dividendy vo výške ..................... EUR na akciu, v celkovej výške ......................... EUR za rok 2013.</t>
  </si>
  <si>
    <t>Valné zhromaždenie spoločnosti rozhodlo nevyplácať dividendy zo zisku za rok 2013.</t>
  </si>
  <si>
    <t xml:space="preserve">Zisk na akciu/podiel na základnom imaní predstavuje za rok 2013 .................... EUR. </t>
  </si>
  <si>
    <t>REZERVY</t>
  </si>
  <si>
    <t xml:space="preserve">Informácie o rezervách za bežné účtovné obdobie sú uvedené v nasledujúcej tabuľke: </t>
  </si>
  <si>
    <t>Tvorba</t>
  </si>
  <si>
    <t>Použitie</t>
  </si>
  <si>
    <t>Zrušenie</t>
  </si>
  <si>
    <t>Dlhodobé rezervy, z toho:</t>
  </si>
  <si>
    <t>Krátkodobé rezervy, z toho:</t>
  </si>
  <si>
    <t xml:space="preserve">Dlhodobá rezerva na odchodné bude použitá postupne v nasledujúcich rokoch podľa odchodu pracovníkov do dôchodku. </t>
  </si>
  <si>
    <t xml:space="preserve">Informácie o rezervách za bezprostredne predchádzajúce účtovné obdobie sú uvedené v nasledujúcej tabuľke: </t>
  </si>
  <si>
    <t>ZÁVÄZKY</t>
  </si>
  <si>
    <t>Informácie o záväzkoch</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</si>
  <si>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</si>
  <si>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</si>
  <si>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</si>
  <si>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</si>
  <si>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</si>
  <si>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</si>
  <si>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</si>
  <si>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</si>
  <si>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</si>
  <si>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</si>
  <si>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</si>
  <si>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</si>
  <si>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</si>
  <si>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</si>
  <si>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14.</t>
  </si>
  <si>
    <t>BANKOVÉ ÚVERY A FINANČNÉ VÝPOMOCI</t>
  </si>
  <si>
    <t>Informácie o vydaných dlhopisoch</t>
  </si>
  <si>
    <t>Názov vydaného dlhopisu</t>
  </si>
  <si>
    <t>Menovitá hodnota</t>
  </si>
  <si>
    <t xml:space="preserve">Počet </t>
  </si>
  <si>
    <t>Emisný kurz</t>
  </si>
  <si>
    <t>Úrok</t>
  </si>
  <si>
    <t>Informácie o bankových úveroch, pôžičkách a krátkodobých finančných výpomociach</t>
  </si>
  <si>
    <t>Mena</t>
  </si>
  <si>
    <t>Úrok p.a. v %</t>
  </si>
  <si>
    <t>Dátum splatnosti</t>
  </si>
  <si>
    <t>Suma istiny v príslušnej mene za bežné účtovné obdobie</t>
  </si>
  <si>
    <t>Suma istiny v eurách za bežné účtovné obdobie</t>
  </si>
  <si>
    <t xml:space="preserve">Suma istiny v príslušnej mene za bezprostredne predchádzajúce účtovné obdobie </t>
  </si>
  <si>
    <t>Dlhodobé bankové úvery</t>
  </si>
  <si>
    <t>Krátkodobé bankové úvery</t>
  </si>
  <si>
    <t>Krátkodobé pôžičky</t>
  </si>
  <si>
    <t>Krátkodobé finančné výpomoci</t>
  </si>
  <si>
    <t xml:space="preserve">Zmluva o úvere s .............................. Obsahuje nasledujúce špecifické podmienky, ktoré musí spoločnosť dodržiavať: </t>
  </si>
  <si>
    <t>K 31.12.2014 spoločnosť tieto podmienky dodržiavala/nedodržiavala.</t>
  </si>
  <si>
    <t xml:space="preserve">Prehľad splatnosti bankových úverov a finančných výpomocí: </t>
  </si>
  <si>
    <t>Bankové úvery</t>
  </si>
  <si>
    <t>Kontokorentné účty</t>
  </si>
  <si>
    <t>Finančné výpomoci</t>
  </si>
  <si>
    <t>do 1 roka</t>
  </si>
  <si>
    <t>od 1 do 5 rokov</t>
  </si>
  <si>
    <t>nad 5 rokov</t>
  </si>
  <si>
    <t>15.</t>
  </si>
  <si>
    <t>ODLOŽENÁ DAŇ Z PRÍJMOV</t>
  </si>
  <si>
    <t xml:space="preserve">Podľa zákona o daniach z príjmov môže spoločnosť previesť daňovú stratu vzniknutú v roku 199X/200X do nasledujúcich rokov. Výška daňovej straty z rokov .............. - ............, ktorá nebola v roku 2013 uplatnená a bude prevedená do ďalších rokov, bola vo výške ....................EUR k 31.12.2013. </t>
  </si>
  <si>
    <t xml:space="preserve">Informácie o odloženej daňovej pohľadávke alebo odloženom daňovom záväzku. </t>
  </si>
  <si>
    <t xml:space="preserve">Dočasné rozdiely medzi účtovnou hodnotou majetku a daňovou základňou, z toho: </t>
  </si>
  <si>
    <t>odpočítateľné</t>
  </si>
  <si>
    <t>zdaniteľné</t>
  </si>
  <si>
    <t xml:space="preserve">Dočasné rozdiely medzi účtovnou hodnotou záväzkov a daňovou základňou, z toho: </t>
  </si>
  <si>
    <t>Možnosť umorovať daňovú stratu v budúcnosti</t>
  </si>
  <si>
    <t>Možnosť previesť nevyužité daňové odpočty</t>
  </si>
  <si>
    <t>Sadzba dane z príjmov (v %)</t>
  </si>
  <si>
    <t>Odložená daňová pohľadávka</t>
  </si>
  <si>
    <t>Uplatnená daňová pohľadávka</t>
  </si>
  <si>
    <t>Zaúčtovaná ako náklad</t>
  </si>
  <si>
    <t>Zaúčtovaná do vlastného imania</t>
  </si>
  <si>
    <t xml:space="preserve">Odložený daňový záväzok </t>
  </si>
  <si>
    <t>Zmena odloženého daňového záväzku</t>
  </si>
  <si>
    <t>Informácie o významných položkách časového rozlíšenia na strane pasív</t>
  </si>
  <si>
    <t>Výdavky budúcich období dlhodobé, z toho:</t>
  </si>
  <si>
    <t>Výdavky budúcich období krátkodobé, z toho:</t>
  </si>
  <si>
    <t>Výnosy budúcich období dlhodobé, z toho:</t>
  </si>
  <si>
    <t xml:space="preserve">Výnosy budúcich období krátkodobé, z toho: </t>
  </si>
  <si>
    <t>17.</t>
  </si>
  <si>
    <t>DERIVÁTY</t>
  </si>
  <si>
    <t xml:space="preserve">Spoločnosť má uzavreté zmluvy o derivátoch, ktoré člení na deriváty určené na obchodovanie a zabezpečovacie deriváty. K 31.12.2014 spoločnosť precenila deriváty na reálnu hodnotu a kladné, resp. záporné reálne hodnoty derivátov sú vykázane v iných pohľadávkach, resp. iných záväzkoch. </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</si>
  <si>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</si>
  <si>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</si>
  <si>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</si>
  <si>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</si>
  <si>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</si>
  <si>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</si>
  <si>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</si>
  <si>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</si>
  <si>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</si>
  <si>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</si>
  <si>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</si>
  <si>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</si>
  <si>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</si>
  <si>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</si>
  <si>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</si>
  <si>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</si>
  <si>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</si>
  <si>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</si>
  <si>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</si>
  <si>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</si>
  <si>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</si>
  <si>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t>LÍZING (SPOLOČNOSŤ JE NÁJOMCOM)</t>
  </si>
  <si>
    <t>Do jedného roka vrátane</t>
  </si>
  <si>
    <t>Od jedného roka do piatich rokov vrátane</t>
  </si>
  <si>
    <t>Viac ako päť rokov</t>
  </si>
  <si>
    <t>Finančný náklad</t>
  </si>
  <si>
    <t>Informácie o majetku prenajatom formou finančného prenájmu pred 1.1.2004 k 31.12.2014  a 31.12.2013.</t>
  </si>
  <si>
    <t>druh majetku vo finančnom prenájme</t>
  </si>
  <si>
    <t>nájomná zmluva uzatvorená do:</t>
  </si>
  <si>
    <t xml:space="preserve">Budúce práva a povinnosti z devízových termínovaných obchodov, opčných obchodov, derivátových obchodov, servisných zmlúv, poistných zmlúv atď. </t>
  </si>
  <si>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</si>
  <si>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</si>
  <si>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</si>
  <si>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</si>
  <si>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</si>
  <si>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</si>
  <si>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</si>
  <si>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</si>
  <si>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</si>
  <si>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</si>
  <si>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t>VÝNOSY A NÁKLADY</t>
  </si>
  <si>
    <t>Tržby</t>
  </si>
  <si>
    <t>Oblasť odbytu</t>
  </si>
  <si>
    <t>Bezprostredne predchádzajúce účtovné odbobie</t>
  </si>
  <si>
    <t>Vo výnosoch ďalej spoločnosť eviduje dotácie na prevádzkove účely prijaté zo štátneho rozpočtu vo výške ................... EUR v roku 2014 a ..................... EUR v roku 2013.</t>
  </si>
  <si>
    <t>Údaje o zmene stavu vnútropodnikových zásob</t>
  </si>
  <si>
    <t>Informácie o zmene stavu vnútroorganizačných zásob</t>
  </si>
  <si>
    <t>Zmena stavu vnútroorganizačných zásob</t>
  </si>
  <si>
    <t>Konečný zostatok</t>
  </si>
  <si>
    <t>Začiatočný stav</t>
  </si>
  <si>
    <t>Bezprostred-ne predchádzajúce účtovné obdobie</t>
  </si>
  <si>
    <t>Manká a škody</t>
  </si>
  <si>
    <t>X</t>
  </si>
  <si>
    <t>Reprezentačné</t>
  </si>
  <si>
    <t>Dary</t>
  </si>
  <si>
    <t xml:space="preserve">Zmena stavu vnútroorganizačných zásob vo výkaze ziskov a strát </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</si>
  <si>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</si>
  <si>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</si>
  <si>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</si>
  <si>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</si>
  <si>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</si>
  <si>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</si>
  <si>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</si>
  <si>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</si>
  <si>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</si>
  <si>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</si>
  <si>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</si>
  <si>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</si>
  <si>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celkom</t>
  </si>
  <si>
    <t xml:space="preserve">Spoločnosť uvádza k výnosom ďalšie doplňujúce informácie: </t>
  </si>
  <si>
    <t xml:space="preserve">Náklady </t>
  </si>
  <si>
    <t>Informácie o nákladoch voči audítorovi, audítorskej spoločnosti sú uvedené nižšie:</t>
  </si>
  <si>
    <t xml:space="preserve">Náklady voči audítorovi, audítorskej spoločnosti, z toho: </t>
  </si>
  <si>
    <t>náklady za overenie individuálnej účtovnej závierky</t>
  </si>
  <si>
    <t>iné uisťovacie audítorské služby</t>
  </si>
  <si>
    <t xml:space="preserve">súvisiace audítorské služby </t>
  </si>
  <si>
    <t>daňové poradenstvo</t>
  </si>
  <si>
    <t>ostatné neaudítorské služby</t>
  </si>
  <si>
    <t>Náklady za poskytnuté služby, z toho:</t>
  </si>
  <si>
    <t xml:space="preserve">Ostatné významné položky nákladov z hospodárskej činnosti, z toho: </t>
  </si>
  <si>
    <t>Finančné náklady, z toho:</t>
  </si>
  <si>
    <t xml:space="preserve">Kurzové straty, z toho: </t>
  </si>
  <si>
    <t>kurzové straty ku dňu, ku ktorému sa zostavuje účtovná závierka</t>
  </si>
  <si>
    <t xml:space="preserve">Ostatné významné položky finančných nákladov, z toho: </t>
  </si>
  <si>
    <t xml:space="preserve">Spoločnosť uvádza k nákladom ďalšie doplňujúce informácie: </t>
  </si>
  <si>
    <t>Dane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</si>
  <si>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</si>
  <si>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</si>
  <si>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</si>
  <si>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</si>
  <si>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</si>
  <si>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</si>
  <si>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Transformácia účtovného hospodárskeho výsledku na základ dane</t>
  </si>
  <si>
    <t xml:space="preserve">Prevod od teoretickej dane z príjmov k vykázanej dani z príjmov je uvedený v nasledujúcej tabuľke: </t>
  </si>
  <si>
    <t xml:space="preserve">Názov položky </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</si>
  <si>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</si>
  <si>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</si>
  <si>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</si>
  <si>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</si>
  <si>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</si>
  <si>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</si>
  <si>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</si>
  <si>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</si>
  <si>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</si>
  <si>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</si>
  <si>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Splatná daň z príjmov</t>
  </si>
  <si>
    <t>Odložená daň z príjmov</t>
  </si>
  <si>
    <t>Celková daň z príjmov</t>
  </si>
  <si>
    <t>Informácie o príjmoch a výhodách členov štatutárnych orgánov, dozorných orgánov a iných orgánov účtovnej jednotky</t>
  </si>
  <si>
    <t>Druh príjmu, výhody</t>
  </si>
  <si>
    <t>Hodnota príjmu, výhody súčasných členov orgánov</t>
  </si>
  <si>
    <t>Hodnota príjmu, výhody bývalých členov orgánov</t>
  </si>
  <si>
    <t>Časť 1 - Bežné účtovné obdobie</t>
  </si>
  <si>
    <t>Časť 2 - Bezprostredne predchádzajúce účtovné obdobie</t>
  </si>
  <si>
    <t>Peňažné príjmy</t>
  </si>
  <si>
    <t>Nepeňažné príjmy</t>
  </si>
  <si>
    <t>Peňažné preddavky</t>
  </si>
  <si>
    <t>Poskytnuté úvery</t>
  </si>
  <si>
    <t>Poskytnuté záruky</t>
  </si>
  <si>
    <t>INFORMÁCIE O EKONOMICKÝCH VZŤAHOCH SPOLOČNOSTI SO SPRIAZNENÝMI OSOBAMI</t>
  </si>
  <si>
    <t>Spriaznená osoba</t>
  </si>
  <si>
    <t>Hodnotové vyjadrenie obchodu</t>
  </si>
  <si>
    <t>Informácie o neukončených obchodoch s hodnotovým vyjadrením alebo % vyjadrením obchodu k celkovému obchodov realizovaných spoločnosťou.</t>
  </si>
  <si>
    <t>Vysvetlivky:</t>
  </si>
  <si>
    <t xml:space="preserve"> - uviesť alebo vytlačiť hárok "vystvelivky"</t>
  </si>
  <si>
    <t>Kód druhu obchodu</t>
  </si>
  <si>
    <t>Druh obchodu</t>
  </si>
  <si>
    <t>kúpa</t>
  </si>
  <si>
    <t>predaj</t>
  </si>
  <si>
    <t>poskytnutie služieb</t>
  </si>
  <si>
    <t>obchoné zasútpenie</t>
  </si>
  <si>
    <t>licencia</t>
  </si>
  <si>
    <t>transfer</t>
  </si>
  <si>
    <t>know-how</t>
  </si>
  <si>
    <t>úver, pôžička</t>
  </si>
  <si>
    <t>výpomoc</t>
  </si>
  <si>
    <t>záruka</t>
  </si>
  <si>
    <t>iný obchod</t>
  </si>
  <si>
    <t>VÝZNAMNÉ UDALOSTI, KTORÉ NASTALI PO DNI, KU KTORÉMU SA ZOSTAVUJE ÚČTOVNÁ ZÁVIERKA</t>
  </si>
  <si>
    <t>PREHĽAD PEŇAŽNÝCH TOKOV</t>
  </si>
  <si>
    <t>Označenie položky</t>
  </si>
  <si>
    <t>Obsah položky</t>
  </si>
  <si>
    <t>Peňažné toky z prevádzkovej činnosti</t>
  </si>
  <si>
    <t>Z/S</t>
  </si>
  <si>
    <t>Výsledok hospodárenia z bežnej činnosti pred zdanením daňou z príjmov</t>
  </si>
  <si>
    <t xml:space="preserve"> +/-</t>
  </si>
  <si>
    <t>A.1.</t>
  </si>
  <si>
    <t>Nepeňažné operácie ovplyvňujúce výsledok hospodárenia z bežnej činnosti pred zdanením daňou z príjmov /súčet A1.1.až A1.13./</t>
  </si>
  <si>
    <t>A.1.1.</t>
  </si>
  <si>
    <t>Odpisy dlhodobého nehmotného a dlhodobého hmotného majetku</t>
  </si>
  <si>
    <t>A.1.2.</t>
  </si>
  <si>
    <t>Zostatková hodnota dlhodobého nehmotného majetku a dlhodobého hmotného majetku účtovaná pri vyradení tohto majetku do nákladov na bežnú činnosť,  s výnimkou jeho predaja</t>
  </si>
  <si>
    <t>A.1.3.</t>
  </si>
  <si>
    <t>Odpisy opravnej položky k odplatne nadobudnutému majetku</t>
  </si>
  <si>
    <t>A.1.4.</t>
  </si>
  <si>
    <t>Zmena stavu dlhodobých rezerv</t>
  </si>
  <si>
    <t>A.1.5.</t>
  </si>
  <si>
    <t xml:space="preserve">Zmena stavu opravných položiek </t>
  </si>
  <si>
    <t>A.1.6.</t>
  </si>
  <si>
    <t xml:space="preserve">Zmena stavu položiek časového rozlíšenia nákladov a výnosov </t>
  </si>
  <si>
    <t>A.1.7.</t>
  </si>
  <si>
    <t>Dividendy a iné podiely na zisku účtované do výnosov</t>
  </si>
  <si>
    <t>-</t>
  </si>
  <si>
    <t>A.1.8.</t>
  </si>
  <si>
    <t>Úroky účtované do nákladov</t>
  </si>
  <si>
    <t>A.1.9.</t>
  </si>
  <si>
    <t>Úroky účtované do výnosov</t>
  </si>
  <si>
    <t>A.1.10.</t>
  </si>
  <si>
    <t>Kurzový zisk vyčíslený k peňažným prostriedkom a peňaž.ekvivalent. ku dňu, ku ktorému sa zostavuje účtovná závierka</t>
  </si>
  <si>
    <t>A.1.11.</t>
  </si>
  <si>
    <t>Kurzová strata vyčíslená k peňažným prostried.a peňaž.ekvivalent. ku dňu, ku ktorému sa zostavuje účtovná závierka</t>
  </si>
  <si>
    <t>A.1.12.</t>
  </si>
  <si>
    <t xml:space="preserve">Výsledok z predaja dlhodobého majetku,s výnimkou majetku, ktorý sa považuje za peňažný ekvivalent </t>
  </si>
  <si>
    <t>A.1.13.</t>
  </si>
  <si>
    <t>Ostatné položky nepeňažného charakteru, ktoré ovplyvňujú výsledok hospodárenia z bežnej činnosti, s výnimkou tých, ktoré sa uvádzajú osobitne v iných častiach prehľadu prehľadu peňažných tokov</t>
  </si>
  <si>
    <t>A.2.</t>
  </si>
  <si>
    <t xml:space="preserve">Vplyv zmien stavu pracovného kapitálu, ktorý  sa na účely tohto opatrenia rozumie rozdiel medzi bežným majetkom a krátkodobými záväzkami s výnimkou položiek obežného majetku, ktoré sú súčasťou peňažných prostriedkov a peňažných ekvivalentov, na výsledok hospodárenia z bežnej činnosti /súčet A.2.1. až A.2.4/ </t>
  </si>
  <si>
    <t>A.2.1</t>
  </si>
  <si>
    <t>Zmena stavu pohľadávok z prevádzkovej činností</t>
  </si>
  <si>
    <t xml:space="preserve"> -/+</t>
  </si>
  <si>
    <t>A.2.2</t>
  </si>
  <si>
    <t>Zmena stavu záväzkov  z prevádzkovej činností</t>
  </si>
  <si>
    <t>A.2.3</t>
  </si>
  <si>
    <t>Zmena stavu zásob</t>
  </si>
  <si>
    <t>A.2.4</t>
  </si>
  <si>
    <t xml:space="preserve">Zmena stavu krátkodobého finančného majetku, s výnimkou majetku, ktorý je súčasťou peňažných prostriedkov a peňažných ekvivalentov </t>
  </si>
  <si>
    <t>A*</t>
  </si>
  <si>
    <t>Peňažné toky z prevádzkovej činnosti s výnimkov príjmov a výdavkov, ktoré sa uvádzajú osobitne v iných častiach prehľadu peňažných tokov /súčet Z/S+ A.1.+A.2./</t>
  </si>
  <si>
    <t>A.3.</t>
  </si>
  <si>
    <t>Prijaté úroky, s výnimkou tých, ktoré sa začleňujú  do investičnej činnosti</t>
  </si>
  <si>
    <t>A.4.</t>
  </si>
  <si>
    <t>Výdavky na zaplatené úroky, s výnimkou tých, ktoré sa začleňujú do finančnej činnosti</t>
  </si>
  <si>
    <t>A.5.</t>
  </si>
  <si>
    <t>Príjmy z dividend a iných podielov na zisku, s výnimkou tých, ktoré sa začleňujú do investičných činností</t>
  </si>
  <si>
    <t>A.6.</t>
  </si>
  <si>
    <t>Výdavky na dividendy a iné podiely na zisku, s výnimkou tých, ktoré sa začleňujú do investičných činností</t>
  </si>
  <si>
    <t>A**</t>
  </si>
  <si>
    <t xml:space="preserve">Peňažné toky z prevádzkovej činnosti /súčet A*+A.3. až A.6./ </t>
  </si>
  <si>
    <t>A.7.</t>
  </si>
  <si>
    <t>Výdavky na daň z príjmov účtovnej jednotky, s výnimkou tých, ktoré sa začleňujú do invenstičných činností alebo finančných činností</t>
  </si>
  <si>
    <t>A.8.</t>
  </si>
  <si>
    <t>A 9.</t>
  </si>
  <si>
    <t>A***</t>
  </si>
  <si>
    <t xml:space="preserve">Čisté peňažné toky z prevádzkovej činnosti /súčet A**+A.7. Až A.9./ </t>
  </si>
  <si>
    <t>Peňažné toky z investičnej činnosti</t>
  </si>
  <si>
    <t>B.1</t>
  </si>
  <si>
    <t>Výdavky na obstaranie dlhodobého nehmotného majetku</t>
  </si>
  <si>
    <t>B.2</t>
  </si>
  <si>
    <t xml:space="preserve">Výdavky na obstaranie dlhodobého hmotného majetku </t>
  </si>
  <si>
    <t>B.3.</t>
  </si>
  <si>
    <t>Výdavky na obstaranie dlhodobých cenných papierov a podielov v iných účtovných jednotkách,s výnimkou cenných papierov,ktoré sa považujú za peňažné ekvivalenty a cenných papierov určených na predaj alebo obchodovanie (+)</t>
  </si>
  <si>
    <t>B.4.</t>
  </si>
  <si>
    <t>Príjmy z predaja dlhodobého nehmotného majetku</t>
  </si>
  <si>
    <t>B.5.</t>
  </si>
  <si>
    <t>Príjmy z predaja dlhodobého hmotného majetku</t>
  </si>
  <si>
    <t>B.6.</t>
  </si>
  <si>
    <t>Príjmy z predaja dlhodobých cenných papierov a podielov v iných účtovných jednotkách,s výnimkou cenných papierov,ktoré sa považujú za peňažné ekvivalenty a cenných papierov určených na predaj alebo na obchodovanie</t>
  </si>
  <si>
    <t>B.7.</t>
  </si>
  <si>
    <t>Výdavky na dlhodobé pôžičky poskytnuté účtovnou jednotkou inej účtovnej jednotke,ktorá je súčasťou konsolidovaného celku</t>
  </si>
  <si>
    <t>B.8.</t>
  </si>
  <si>
    <t>Príjmy zo splácania dlhodobých pôžičiek poskytnutých účtovnou jednotkou inej účtovnej jednotke,ktorá je súčasťou konsolidovaného celku</t>
  </si>
  <si>
    <t>B.9.</t>
  </si>
  <si>
    <t xml:space="preserve">Výdavky na dlhodobé pôžičky poskytnuté účtovnou jednotkou tretím osobám s výnimkou dlhodobých pôžičiek poskytnutých účtovnej jednotke,ktorá je súčasťou konsolidovaného celku </t>
  </si>
  <si>
    <t>B.10.</t>
  </si>
  <si>
    <t xml:space="preserve">Príjmy zo splácania pôžičiek poskytnutých účtovnou jednotkou tretím osobám s výnimkou pôžičiek poskytnutých účtovnej jednotke,ktorá je súčasťou konsolidovaného celku </t>
  </si>
  <si>
    <t>B.11.</t>
  </si>
  <si>
    <t>Prijaté úroky,s výnimkou tých,ktoré sa začleňujú do prevádzkových činností</t>
  </si>
  <si>
    <t>B.12.</t>
  </si>
  <si>
    <t>Príjmy z dividend a iných podielov na zisku,s výnimkou tých,ktoré sa začleňujú do prevádzkových činností</t>
  </si>
  <si>
    <t>B.13.</t>
  </si>
  <si>
    <t>Výdavky súvisiace s derivátmi s výnimkou,ak sú určené na predaj alebo na obchodovanie,alebo ak sa tieto výdavky považujú za peňažné toky z finančnej činnosti</t>
  </si>
  <si>
    <t>B.14.</t>
  </si>
  <si>
    <t>Príjmy súvisiace s derivátmi s výnimkou,ak sú určené na predaj alebo na obchodovanie,alebo ak sa tieto výdavky považujú za peňažné toky z finančnej činnosti</t>
  </si>
  <si>
    <t>B.15.</t>
  </si>
  <si>
    <t>Výdavky na daň z príjmov účtovnej jednotky,ak je ju možné začleniť do investičných činností</t>
  </si>
  <si>
    <t>B.16.</t>
  </si>
  <si>
    <t>B.17.</t>
  </si>
  <si>
    <t>B.18.</t>
  </si>
  <si>
    <t>Ostatné príjmy vzťahujúce sa na investičnú činnosť</t>
  </si>
  <si>
    <t>B.19.</t>
  </si>
  <si>
    <t>Ostatné výdavky vzťahujúce sa na investičnú činnosť</t>
  </si>
  <si>
    <t>B*</t>
  </si>
  <si>
    <t>Čisté peňažné toky z investičnej činnosti  /súčet B.1. až B.19./</t>
  </si>
  <si>
    <t>Penažné toky z finančnej činnosti</t>
  </si>
  <si>
    <t>Peňažné toky vo vlastnom imaní /súčet C.1.1. Až C.1.8./</t>
  </si>
  <si>
    <t>C.1.1.</t>
  </si>
  <si>
    <t>Príjmy z upísaných akcií a obchodných podielov</t>
  </si>
  <si>
    <t>C.1.2.</t>
  </si>
  <si>
    <t>Príjmy z ďalších vkladov do vlastného imania spoločníkmi alebo fyzickou osobou,ktorá je účtovnou jednotkou</t>
  </si>
  <si>
    <t>C.1.3.</t>
  </si>
  <si>
    <t>Prijaté peňažné dary</t>
  </si>
  <si>
    <t>C.1.4.</t>
  </si>
  <si>
    <t>Príjmy z úhrady straty spoločníkmi</t>
  </si>
  <si>
    <t>C.1.5.</t>
  </si>
  <si>
    <t>Výdavky na obstaranie alebo spätné odkúpenie vlastných akcií a vlastných obchodných podielov</t>
  </si>
  <si>
    <t>C.1.6.</t>
  </si>
  <si>
    <t>Výdavky spojené so znížením fondov vytvorených účtovnou jednotkou</t>
  </si>
  <si>
    <t>C.1.7.</t>
  </si>
  <si>
    <t xml:space="preserve">Výdavky na vyplatenie podielu na vlastnom imaní spoločníkmi účtovnej jednotky a fyzickou osobou,ktorá je účtovnou jednotkou </t>
  </si>
  <si>
    <t>C.1.8.</t>
  </si>
  <si>
    <t>Výdavky z iných dôvodov,ktoré súvisia so znížením vlastného imania</t>
  </si>
  <si>
    <t>C.2.</t>
  </si>
  <si>
    <t>Peňažné toky vznikajúce z dlhodobých záväzkov a krátkodobých záväzkov z finančnej činnosti /súčet C.2.1. Až C.2.10./</t>
  </si>
  <si>
    <t>C.2.1.</t>
  </si>
  <si>
    <t>Príjmy z emisie dlhodobých cenných papierov</t>
  </si>
  <si>
    <t>C.2.2.</t>
  </si>
  <si>
    <t>Výdavky na úhradu záväzkov z dlhových cenných papierov</t>
  </si>
  <si>
    <t>C.2.3.</t>
  </si>
  <si>
    <t>Príjmy z úverov,ktoré účtovnej jednotke poskytla banka alebo pobočka zahraničnej banky,s výnimkou úverov,ktoré boli poskytnuté na zabezpečenie hlavného predmetu činnosti</t>
  </si>
  <si>
    <t>C.2.4.</t>
  </si>
  <si>
    <t>Výdavky na splácanie úverov,ktoré účtovnej jednotke poskytla banka alebo pobočka zahraničnej banky,s výnimkou úverov,ktoré boli poskytnuté na zabezpečenie hlavného predmetu činnosti</t>
  </si>
  <si>
    <t>C.2.5.</t>
  </si>
  <si>
    <t>Príjmy z prijatých pôžičiek</t>
  </si>
  <si>
    <t>C.2.6.</t>
  </si>
  <si>
    <t>Výdavky na splácanie pôžičiek</t>
  </si>
  <si>
    <t>C.2.7.</t>
  </si>
  <si>
    <t>Výdavky na úhradu záväzkov z používania majetku,ktorý je predmetom zmluvy o kúpe prenajatej veci</t>
  </si>
  <si>
    <t>C.2.8.</t>
  </si>
  <si>
    <t xml:space="preserve">Príjmy z ostatných dlhodob.záväzkov a krátkod.záväz.vyplývajúcich vyplývajúcich z finanč.činnosti účtov.jednotky,s výnimkou tých, ktoré sa uvádzajú osobitne v inej časti prehľadu peňažných tokov </t>
  </si>
  <si>
    <t>C.2.9.</t>
  </si>
  <si>
    <t>Výdavky na splácanie ostatných dlhodob.záväzkov a krátkod.záväz. vyplývajúcich z finanč.činnosti účtov.jednotky,s výnimkou tých,ktoré sa uvádzajú osobitne v inej časti prehľadu peňažných tokov</t>
  </si>
  <si>
    <t>C.3.</t>
  </si>
  <si>
    <t>Výdavky na zaplatené úroky,s výnimkou tých,ktoré sa začleňujú do prevádzkových činností</t>
  </si>
  <si>
    <t>C.4.</t>
  </si>
  <si>
    <t>Výdavky na vyplatené dividendy a iné podiely na zisku,s výnimkou tých,ktoré sa začleňujú do prevádzkových činností</t>
  </si>
  <si>
    <t>C.5.</t>
  </si>
  <si>
    <t>Výdavky súvisiace s derivátmi,s výnimkou,ak sú určené na predaj alebo na obchodovanie,alebo ak sa považujú za peňažné toky z investičnej činnosti</t>
  </si>
  <si>
    <t>C.6.</t>
  </si>
  <si>
    <t>Príjmy súvisiace s derivátmi,s výnimkou,ak sú určené na predaj alebo na obchodovanie,alebo ak sa považujú za peňažné toky z investičnej činnosti</t>
  </si>
  <si>
    <t>C.7.</t>
  </si>
  <si>
    <t>Výdavky na daň z príjmov účtovnej jednotky,ak ich možno začleniť do finančných činností</t>
  </si>
  <si>
    <t>C.8.</t>
  </si>
  <si>
    <t>C.9.</t>
  </si>
  <si>
    <t>C*</t>
  </si>
  <si>
    <t>Čisté peňažné toky z finančnej činnosti /súčet C.1. až C.9./</t>
  </si>
  <si>
    <t>Čisté zvýšenie alebo čisté zníženie peňažných prostriedkov                            /súčet A + B + C/</t>
  </si>
  <si>
    <t>Stav peňažných prostriedkov a peňažných ekvivalentov na začiatku účtovného obdobia</t>
  </si>
  <si>
    <t>Stav peňažných prostriedkov a peňažných ekvivalentov na konci účtovného obdobia pred zohľadnením kurzových rozdielov vyčíslených ku dňu,ku ktorému sa zostavuje účtovná závierka</t>
  </si>
  <si>
    <t>Kurzové rozdiely vyčíslené k peňažným prostriedkom a peňažným ekvivalentom ku dňu,ku ktorému sa zostavuje účtovná závierka</t>
  </si>
  <si>
    <t xml:space="preserve">H. </t>
  </si>
  <si>
    <t>Zostatok peňažných prostriedkov a peňažných ekvivalentov na konci účtovného obdobia,upravený o kurzové rozdiely vyčíslené ku dňu, ku ktorému sa zostavuje účtovná závierka</t>
  </si>
  <si>
    <t xml:space="preserve">Podpisový záznam osoby zodpovednej za vedenie účtovníctva: </t>
  </si>
  <si>
    <t>mesiac</t>
  </si>
  <si>
    <t>rok</t>
  </si>
  <si>
    <t>Za obdobie</t>
  </si>
  <si>
    <t>Použitie vzorových poznámok účtovej závierky:</t>
  </si>
  <si>
    <t>Pre správne fungovanie nastavených kontrol je potrebné dodržať nasledovné body:</t>
  </si>
  <si>
    <t xml:space="preserve"> - ako prvé je potrebné vyplniť hárky výkazov (zhodné s tlačivom výkazov pre daňové účely), t.j. hárky s názvom "Aktíva", "Pasíva" a "VZaS"</t>
  </si>
  <si>
    <t xml:space="preserve">  - vypĺňajú sa iba tie riadky výkazov, ktoré majú náplň a to za obe účtovné obdobia. Súčtové riadky obsahujú súčtové vzorce, preto ich nevypĺňajte (súčtové riadky sú vyznačené hrubším písmom) </t>
  </si>
  <si>
    <t xml:space="preserve"> - textové informácie sa vpisujú do zlúčenej bunky na šírku A4 strany, preto vložený riadok taktiež zlúčte (textový hárok má šírku stĺpcov A-I, tabuľ. časť A-AH)</t>
  </si>
  <si>
    <t xml:space="preserve"> - vzorové texty v oboch hárkoch sú buď čiernym alebo červeným písmom. Červená farba znamená AKTUALIZUJTE, VYBERTE z možností alebo DOPLNTE</t>
  </si>
  <si>
    <t xml:space="preserve"> - tabuľky v poznámkach spĺňajú predpísanú formálnu úpravu stanovenú legislatívou. Legislatíva však povoľuje v NIEKTORYCH tabuľkách meniť obsahovú náplň a počet riadkov podľa potreby (zoznam tabuliek v postupoch účtovania v časti Vysvetlivky poznámok). OSTATNE tabuľky sa uvádzajú povinne bez zmeny formy a počtu riadkov, hoci zostane nulová (negatívna informácia, napr. v prípade zábezpeky, ručenia)</t>
  </si>
  <si>
    <t xml:space="preserve"> - v prehľade peňažných tokov sú nastavené iba súčtové vzorce, preto tieto riadky nevypĺňajte</t>
  </si>
  <si>
    <t xml:space="preserve"> - číslovanie strán, hlavička poznámok, formátovanie: </t>
  </si>
  <si>
    <t>Úč POD</t>
  </si>
  <si>
    <t>podnikateľov v podvojnom učtovníctve zostavená</t>
  </si>
  <si>
    <t>31.</t>
  </si>
  <si>
    <t xml:space="preserve">            </t>
  </si>
  <si>
    <t>Účtovná jednotka</t>
  </si>
  <si>
    <t xml:space="preserve"> - riadna</t>
  </si>
  <si>
    <t xml:space="preserve"> - malá</t>
  </si>
  <si>
    <t>0</t>
  </si>
  <si>
    <t>1</t>
  </si>
  <si>
    <t>2</t>
  </si>
  <si>
    <t>4</t>
  </si>
  <si>
    <t xml:space="preserve"> - mimoriadna</t>
  </si>
  <si>
    <t xml:space="preserve"> - veľká</t>
  </si>
  <si>
    <t xml:space="preserve"> - priebežná</t>
  </si>
  <si>
    <t>Bezprostredne</t>
  </si>
  <si>
    <t>(vyznačí sa</t>
  </si>
  <si>
    <t>)</t>
  </si>
  <si>
    <t>3</t>
  </si>
  <si>
    <t>Priložené súčasti účtovej závierky</t>
  </si>
  <si>
    <t>Súvaha (Úč POD 1-01)</t>
  </si>
  <si>
    <t>Výkaz ziskov a strát(Úč POD 2-01)</t>
  </si>
  <si>
    <t>Poznámky (Úč POD 3-01)</t>
  </si>
  <si>
    <t>(v celých eurách alebo eurocentoch)</t>
  </si>
  <si>
    <t>Označenie obchodného registra a číslo zápisu obchodnej spoločnosti</t>
  </si>
  <si>
    <t>Telefónne číslo</t>
  </si>
  <si>
    <t>Faxové číslo</t>
  </si>
  <si>
    <t>E-mailová adresa</t>
  </si>
  <si>
    <t>Zostavená dňa:</t>
  </si>
  <si>
    <t>Schválená dňa:</t>
  </si>
  <si>
    <t>Podpisový záznam štatutárneho orgánu účtovnej jednotky alebo člena štatutárneho orgánu účtovnej jednotky alebo podpisový záznam fyzickej osoby, ktorá je účtovnou jednotkou:</t>
  </si>
  <si>
    <t>Časové rozlíšenie                   (r. 75 až r. 78)</t>
  </si>
  <si>
    <t xml:space="preserve"> - pre rok 2014 sa nevyznačuje či je UJ malá, alebo veľká (platné od 1.1.2015)</t>
  </si>
  <si>
    <t>prechodné ustanovenie pre účtovnú závierku za rok 2014</t>
  </si>
  <si>
    <t>(2) Pri zostavovaní riadnej individuálnej účtovnej závierky a mimoriadnej individuálnej účtovnej závierky podľa odseku 1 sa na prvej strane účtovnej závierky podľa prílohy č. 1 neuvádza informácia, či je účtovná jednotka malá účtovná jednotka alebo veľká účtovná jednotka a informácia, či ide o priebežnú individuálnu účtovnú závierku.</t>
  </si>
  <si>
    <t>(3) Pri zostavovaní súvahy riadnej individuálnej účtovnej závierky a mimoriadnej individuálnej účtovnej závierky za účtovné obdobie podľa odseku 1 sa v stĺpcoch 1, 2 a 4 na účely vykazovania konečné zostatky súvahových účtov preradia podľa položiek súvahy uvedených v prílohe č. 1. Pri zostavovaní súvahy riadnej individuálnej účtovnej závierky a mimoriadnej individuálnej účtovnej závierky za účtovné obdobie podľa odseku 1 sa v stĺpcoch 1, 2 a 4 postupuje takto:</t>
  </si>
  <si>
    <t>na riadku 22 sa vykazuje zostatok účtu 061,</t>
  </si>
  <si>
    <t>na riadku 23 sa vykazuje zostatok účtu 062,</t>
  </si>
  <si>
    <t>na riadku 24 sa vykazuje zostatok účtu 063,</t>
  </si>
  <si>
    <t>na riadkoch 43 a 44 nie je potrebné vykazovať žiaden údaj a príslušné zostatky analytických účtov 311A, 312A, 313A, 314A, 315A, 31XA sa vykazujú na riadku 45,</t>
  </si>
  <si>
    <t>f) na riadku 48 sa vykazuje zostatok analytického účtu 351A,</t>
  </si>
  <si>
    <t>d)</t>
  </si>
  <si>
    <t>na riadku 26 sa vykazuje zostatok účtu 066,</t>
  </si>
  <si>
    <t>e)</t>
  </si>
  <si>
    <t>f)</t>
  </si>
  <si>
    <t>na riadku 48 sa vykazuje zostatok analytického účtu 351A,</t>
  </si>
  <si>
    <t>g) na riadkoch 55 a 56 nie je potrebné vykazovať žiaden údaj a príslušné zostatky analytických účtov 311A, 312A, 313A, 314A, 315A, 31XA sa vykazujú na riadku 57,</t>
  </si>
  <si>
    <t>h) na riadku 59 sa nevykazuje žiaden údaj a na riadku 60 sa vykazuje zostatok analytického účtu 351A,</t>
  </si>
  <si>
    <t>i) na riadku 67 nie je potrebné vykazovať žiaden údaj a príslušné zostatky účtov 251A, 253A, 256A, 257A a 25XA sa vykazujú na riadku 68,</t>
  </si>
  <si>
    <t>j) na riadkoch 104 a 105 nie je potrebné vykazovať žiaden údaj a príslušné zostatky analytických účtov 321A, 476A, sa vykazujú na riadku 106,</t>
  </si>
  <si>
    <t>l) na riadkoch 124 a 125 nie je potrebné vykazovať žiaden údaj a príslušné zostatky analytických účtov 321A, 322A, 324A, 325A, 326A, 32X, 475A, 476A, 478A, 47X sa vykazujú na riadku 126,</t>
  </si>
  <si>
    <t>m) na riadku 128 sa nevykazuje žiaden údaj a príslušné zostatky účtov 361A, 36X, 471A, 47X sa vykazujú na riadku 129,</t>
  </si>
  <si>
    <t>g)</t>
  </si>
  <si>
    <t>h)</t>
  </si>
  <si>
    <t>i)</t>
  </si>
  <si>
    <t>j)</t>
  </si>
  <si>
    <t>k)</t>
  </si>
  <si>
    <t>l)</t>
  </si>
  <si>
    <t>m)</t>
  </si>
  <si>
    <t>n)</t>
  </si>
  <si>
    <t>na riadkoch 55 a 56 nie je potrebné vykazovať žiaden údaj a príslušné zostatky analytických účtov 311A, 312A, 313A, 314A, 315A, 31XA sa vykazujú na riadku 57,</t>
  </si>
  <si>
    <t>na riadku 59 sa nevykazuje žiaden údaj a na riadku 60 sa vykazuje zostatok analytického účtu 351A,</t>
  </si>
  <si>
    <t>na riadku 67 nie je potrebné vykazovať žiaden údaj a príslušné zostatky účtov 251A, 253A, 256A, 257A a 25XA sa vykazujú na riadku 68,</t>
  </si>
  <si>
    <t>na riadkoch 104 a 105 nie je potrebné vykazovať žiaden údaj a príslušné zostatky analytických účtov 321A, 476A, sa vykazujú na riadku 106,</t>
  </si>
  <si>
    <t>na riadku 108 sa nevykazuje žiaden údaj a na riadku 109 sa vykazuje zostatok príslušného analytického účtu 471A,</t>
  </si>
  <si>
    <t>na riadkoch 124 a 125 nie je potrebné vykazovať žiaden údaj a príslušné zostatky analytických účtov 321A, 322A, 324A, 325A, 326A, 32X, 475A, 476A, 478A, 47X sa vykazujú na riadku 126,</t>
  </si>
  <si>
    <t>na riadku 128 sa nevykazuje žiaden údaj a príslušné zostatky účtov 361A, 36X, 471A, 47X sa vykazujú na riadku 129,</t>
  </si>
  <si>
    <t>zostatok účtu 475 sa vykazuje na riadku 111.</t>
  </si>
  <si>
    <t>(4) Pri zostavovaní súvahy riadnej individuálnej účtovnej závierky a mimoriadnej individuálnej účtovnej závierky za účtovné obdobie podľa odseku 1 sa v stĺpcoch 3 a 5 na účely vykazovania konečné zostatky súvahových účtov preradia podľa položiek súvahy uvedených v prílohe č. 1. Pri zostavovaní súvahy riadnej individuálnej účtovnej závierky a mimoriadnej individuálnej účtovnej závierky za účtovné obdobie podľa odseku 1 sa v stĺpcoch 3 a 5 postupuje takto:</t>
  </si>
  <si>
    <t>a) na riadku 22 sa vykazuje zostatok účtu 061,</t>
  </si>
  <si>
    <t>b) na riadku 23 sa vykazuje zostatok účtu 062,</t>
  </si>
  <si>
    <t>c) na riadku 24 sa vykazuje zostatok účtu 063,065, 096A,</t>
  </si>
  <si>
    <t>d) na riadku 29 sa vykazuje zostatok príslušných účtov 066, 067,069, 06X, 096A,</t>
  </si>
  <si>
    <t>e) na riadkoch 43 a 44 nie je potrebné vykazovať žiaden údaj a príslušné zostatky analytických účtov 311A, 312A, 313A, 314A, 315A, 31XA sa vykazujú na riadku 45,</t>
  </si>
  <si>
    <t>k) na riadku 108 sa nevykazuje žiaden údaj a zostatok príslušného analytického účtu sa vykazuje na riadku 109,</t>
  </si>
  <si>
    <t>n) zostatky účtov 479A sa preradia podľa vecnej príslušnosti a vykazujú sa na riadkoch 106, 110, 126, 130, 131, 132 a 135.</t>
  </si>
  <si>
    <t>(5) Pri zostavovaní výkazu ziskov a strát riadnej individuálnej účtovnej závierky a mimoriadnej individuálnej účtovnej závierky za účtovné obdobie podľa odseku 1 sa v stĺpci 2 konečné stavy výsledkových účtov preradia podľa položiek výkazu ziskov a strát uvedených v prílohe č. 1. Pri zostavovaní výkazu ziskov a strát riadnej individuálnej účtovnej závierky a mimoriadnej individuálnej účtovnej závierky za účtovné obdobie podľa odseku 1 sa v stĺpci 2 neuvádzajú údaje na riadkoch 01, 32, 33,36, 37, 40, 50. Konečný stav účtu 697 sa vykazuje na riadku 26, konečný stav účtu 698 sa vykazuje na riadku 54, konečný stav účtu 597 sa vykazuje na riadku 26 a konečný stav účtu 598 sa vykazuje na riadku 54. Informácie o mimoriadnych nákladoch a mimoriadnych výnosoch podľa právnych predpisov účinných do 31. decembra 2014 sa preradia na účely vykazovania v stĺpci 2 takto:</t>
  </si>
  <si>
    <t>a) mimoriadne náklady sa vykazujú na riadku 26,</t>
  </si>
  <si>
    <t>b) mimoriadne výnosy sa vykazujú na riadku 09,</t>
  </si>
  <si>
    <t>c) daň z príjmov z mimoriadnej činnosti splatná sa vykazuje na riadku 58,</t>
  </si>
  <si>
    <t>d) daň z príjmov z mimoriadnej činnosti odložená sa vykazuje na riadku 59.</t>
  </si>
  <si>
    <t>Nové vzory výkazov sú napriek tomu účinné už k 31. decembru 2014, t. j. použijú sa pri zostavení účtovnej závierky</t>
  </si>
  <si>
    <t>k 31. decembru 2014 a platia pre tie účtovné jednotky, ktoré nie sú mikro účtovnými jednotkami, pričom</t>
  </si>
  <si>
    <t> na prvej strane výkazov sa neuvádza informácia, či je účtovná jednotka malá alebo veľká účtovná jednotka,</t>
  </si>
  <si>
    <t> v súvahe nie je potrebné (t. j. môžu, ale nemusia sa) uvádzať informácie o stavu majetku a záväzkov</t>
  </si>
  <si>
    <t>– voči prepojeným osobám,</t>
  </si>
  <si>
    <t>– v rámci podielovej účasti,</t>
  </si>
  <si>
    <t>a to ani za účtovné obdobie roku 2014, ani za predchádzajúce účtovné obdobie,</t>
  </si>
  <si>
    <t> vo výkaze ziskov a strát sa neuvádzajú (t. j. nemusia sa) uvádzať údaje z transakcií</t>
  </si>
  <si>
    <t>– s prepojenými účtovnými jednotkami,</t>
  </si>
  <si>
    <t>za predchádzajúce účtovné obdobie.</t>
  </si>
  <si>
    <t>Citované prechodné ustanovenie z opatrenia č. MF/18009/2014-74.</t>
  </si>
  <si>
    <t>Pri ukladaní poznámok riadnej účtovnej závierky a mimoriadnej účtovnej závierky v registri účtovných závierok podľa</t>
  </si>
  <si>
    <t>§ 23b ods. 5 zákona o účtovníctve sa nepredkladá prvá strana v prílohe č. 3a, t. j. krycí list poznámok (§ 3 ods. 7 opatrenia</t>
  </si>
  <si>
    <t>MF SR č. 18009/2014-74, ktorým sa novelizuje opatrenie č. 4455).</t>
  </si>
  <si>
    <t xml:space="preserve"> - nepovinný údaj</t>
  </si>
  <si>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</si>
  <si>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</si>
  <si>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Účtovné metódy a všeobecné účtovné zásady boli účtovnou jednotkou konzistentne aplikované.</t>
  </si>
  <si>
    <t xml:space="preserve"> -ak sa týka iba časť, aktualizujte podľa zostatkov vo výkazoch</t>
  </si>
  <si>
    <t>Finančý majetok spoločnosti predstavuje cenné papiere určené na obchodovanie, dlžné cenné papiere so splatnosťou do jedného roka/uveďte počet držané do doby splatnosti, vlastné akcie, vlastné dlhopisy a ostatné realizovateľné cenné papiere.</t>
  </si>
  <si>
    <t>Zásoby sa oceňujú nižšou z nasledujúcich hodnôt: obstarávacou cenou (nakupované zásoby) alebo vlastnými nákladmi
(zásoby vytvorené vlastnou činnosťou) alebo čistou realizačnou hodnotou.</t>
  </si>
  <si>
    <t>Čistá realizačná hodnota je predpokladaná predajná cena znížená o predpokladané náklady na ich dokončenie a o predpokladané náklady súvisiace s ich predajom.</t>
  </si>
  <si>
    <t>S účinnosťou od 1.1.2014 bola sadzba dane z príjmov právnických osôb snížená z pôvodných 23% (platná iba pre r. 2013) na 22%. Z tohto dôvodu bola odložená daň, o ktorej spoločnosť účtovala v účtovnom období 2013 prepočítaná sadzbou dane z príjmov platnou od 1.1.2014.</t>
  </si>
  <si>
    <t xml:space="preserve"> -  pokiaľ spoločnosť nemá náplň pre uvedený bod, neuvádza sa ani metóda, t.j. skyte riadky </t>
  </si>
  <si>
    <t>Informácie o vlastných akciách:</t>
  </si>
  <si>
    <t>nové od 2014</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</si>
  <si>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</si>
  <si>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</si>
  <si>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</si>
  <si>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</si>
  <si>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Spoločnosť má obmedzené právo nakladať s majetkom (napr. obstaraný fin.lízingom)....</t>
  </si>
  <si>
    <t>Spoločnosť má obmedzené právo nakladať s majetkom ..</t>
  </si>
  <si>
    <t>Vývoj opravnej položky v priebehu účtovného obdobia je uvedený v nasledujúcom prehľade:</t>
  </si>
  <si>
    <t>Hodnota zásob, pri ktorých má účtovná jednotka obmedzené právo s nimi nakladať je xxx EUR a ide o tieto zásoby:</t>
  </si>
  <si>
    <t>Vývoj opravnej položky v priebehu účtovného obdobia je zobrazený v nasledujúcom prehľade:</t>
  </si>
  <si>
    <t xml:space="preserve"> - ak sa netýka spoločnosti, skryte riadky</t>
  </si>
  <si>
    <t>Informácie o krátkodobom finančnom majetku, na ktorý bolo zriadené záložné právo:</t>
  </si>
  <si>
    <t>Krátkodobý finančný majetok, pri ktorom má spoločnosť obmedzené právo nakladať je vo výške xx</t>
  </si>
  <si>
    <t>Pohľadávky za upísané vlastné imanie (/-/353)</t>
  </si>
  <si>
    <t xml:space="preserve"> - zmena tabuľky podľa výkazov 2014</t>
  </si>
  <si>
    <t>Rezervný fond na vlastné akcie a vlastné podiely</t>
  </si>
  <si>
    <t>Zákonný rezervné fond (nedeliteľný fond)</t>
  </si>
  <si>
    <t>Štatutárne fondy</t>
  </si>
  <si>
    <t>Ostatné fondy zo zisku</t>
  </si>
  <si>
    <t xml:space="preserve">Popísať jednotlivé zostatky účtov vlastného imania (napr. čo tvorí fond, ako vzniklo emis. Ážio...) </t>
  </si>
  <si>
    <t>Záväzky vo výške xx EUR sú kryté záložným právom z titulu....</t>
  </si>
  <si>
    <t>Výška budúcich platieb rozdelená na istinu a finančný náklad podľa doby splatnosti je uvedená v nasledujúcom prehľade:</t>
  </si>
  <si>
    <t>Záväzky z finančného prenájmu sú kryté záložným právom k predmetom prenájmu do výšky xx EUR.</t>
  </si>
  <si>
    <t>Suma odloženého daňového záväzku vo výške XX EUR súvisí s precenením zabezpečovacích derivátov a bola zaúčtovaná do vlastného imania na oceňovacie rozdiely z precenenia majetku a záväzkov.</t>
  </si>
  <si>
    <t>Na zabezpečenie úveru vo výške xx bolo v prospech banky zriadené záložné právo ....</t>
  </si>
  <si>
    <t>V zmysle Zákona o správe daní a poplatkov a ostatných zákonov z oblasti daňového práva môžu byť v spoločnosti vykonané kontroly daňových priznaní spätne za obdobie 5 rokov. V dôsledku toho sú  k 31.12.2014 daňové prizanania spoločnosti za roky 2008 až 2014 otvorené a môžu sa stať predmetom kontroly. K závierkovému dňu spoločnosť nevie stanoviť dopad prípadných kontrol na finančné povinnosti spoločnosti.</t>
  </si>
  <si>
    <t>Informácie o podsúvahových položkách, napr.:</t>
  </si>
  <si>
    <t>Náklady na finančnú činnosť spolu r. 46
+ r. 47 + r. 48 + r. 49 + r. 52 + r. 53 + r. 54</t>
  </si>
  <si>
    <t>Čistý obrat Spoločnosti na účely zistenia povinnosti overenia individuálnej účtovnej závierky audítorom [§ 19 ods. 1 písm.
a) zákona o účtovníctve] je uvedený v nasledujúcom prehľade:</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</si>
  <si>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</si>
  <si>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</si>
  <si>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</si>
  <si>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</si>
  <si>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</si>
  <si>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</si>
  <si>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</si>
  <si>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</si>
  <si>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</si>
  <si>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</si>
  <si>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</si>
  <si>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</si>
  <si>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</si>
  <si>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</si>
  <si>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</si>
  <si>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</si>
  <si>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</si>
  <si>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</si>
  <si>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</si>
  <si>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 xml:space="preserve">Príjmy výnimočného rozsahu alebo výskytu vzťahujúce sa na prevádzkovú činnosť </t>
  </si>
  <si>
    <t xml:space="preserve">Výdavky výnimočného rozsahu alebo výskytu vzťahujúce sa na prevádzkovú činnosť </t>
  </si>
  <si>
    <t>Príjmy výnimočného rozsahu alebo výskytu vzťahujúce sa na investičnú činnosť</t>
  </si>
  <si>
    <t>Výdavky výnimočného rozsahu alebo výskytu vzťahujúce sa na investičnú činnosť</t>
  </si>
  <si>
    <t>Príjmy výnimočného rozsahu alebo výskytu vzťahujúce sa na finančnú činnosť</t>
  </si>
  <si>
    <t>Výdavky výnimočného rozsahu alebo výskytu vzťahujúce sa na finančnú činnosť</t>
  </si>
  <si>
    <t>kontrola</t>
  </si>
  <si>
    <t>kontrola, ak VH bol kladný</t>
  </si>
  <si>
    <t>kontrola, ak VH bol záporný</t>
  </si>
  <si>
    <t>ponechajte iba tabuľku, podľa toho, či bola zisk alebo strata</t>
  </si>
  <si>
    <t xml:space="preserve">Základné imanie bolo splatené v plnom rozsahu. </t>
  </si>
  <si>
    <t>Súčasťou štruktúry záväzkov nie je odložený daňový záväzok (účet 481), čistá hodnota zákazky (účet 316) a záväzky z derivátových operácií (účty 373, 377)</t>
  </si>
  <si>
    <t>Odmeny členom orgánov spoločnosti a
družstva (523)</t>
  </si>
  <si>
    <t xml:space="preserve"> - vybrané významné ostatné náklady</t>
  </si>
  <si>
    <t xml:space="preserve">Náklady, ktoré majú výnimočný rozsah alebo výskyt, z toho: </t>
  </si>
  <si>
    <t xml:space="preserve">Informácie o nákladoch na poskytnuté služby, ostatných nákladoch na hospodársku činnosť, finančných a náklady, ktoré majú výnimočný rozsah alebo výskyt sú uvedené v nasledujúcej tabuľke: </t>
  </si>
  <si>
    <t>Výnosy, ktoré majú výnimočný rozsah alebo výskyt, z toho:</t>
  </si>
  <si>
    <t>Aktivácia nákladov, výnosy z hospodárskej a finančnej činnosti</t>
  </si>
  <si>
    <t xml:space="preserve"> - vybrané významné ostatné výnosy</t>
  </si>
  <si>
    <t xml:space="preserve"> - povinnosť zverejniť iba pre vybrané spoločnosti </t>
  </si>
  <si>
    <t>alebo tab.forma:</t>
  </si>
  <si>
    <t xml:space="preserve"> - titulná strana a výkazy sú číslované ako tlačivo Účtovná závierka, t.j. od 1. - 12. stranu. Obsahová náplň poznámok začína stranou č. 13. - automaticky nastavené. </t>
  </si>
  <si>
    <t xml:space="preserve"> - na záver po zostavení poznámok je vhodné pozrieť sa na ukážku pred tlačou a skontrolovať, ako je rozmiestnený text a tabuľky na jednotlivých stranách (najvhodnejšie je nastavenie mierky strany 85% (viď hornú lištu "Rozloženie strany")</t>
  </si>
  <si>
    <t xml:space="preserve"> - Prehľad peňažných tokoch je súčasťou hárku "Poznámky" </t>
  </si>
  <si>
    <r>
      <t xml:space="preserve"> - ak je potrebné uviesť iné informácie ako uvádza vzor textu poznámok, je potrebné vložiť </t>
    </r>
    <r>
      <rPr>
        <b/>
        <sz val="10"/>
        <color theme="1"/>
        <rFont val="Arial"/>
        <family val="2"/>
        <charset val="238"/>
      </rPr>
      <t>nový riadok</t>
    </r>
    <r>
      <rPr>
        <sz val="10"/>
        <color theme="1"/>
        <rFont val="Arial"/>
        <family val="2"/>
        <charset val="238"/>
      </rPr>
      <t>, aby neboli porušené kontrolné funkcie</t>
    </r>
  </si>
  <si>
    <t xml:space="preserve"> - všetky textové informácie slúžia ako VZOR, preto ak nie je pre ne náplň, treba SKRYŤ celý riadok (vymazanie sa neodporúča pre požitie súboru poznámok aj v nasledujúcich obdobia, kedy môže byť uvedenie informácie potrebné), alebo upraviť text spolu s číslovaním nadpisov alebo kategórii</t>
  </si>
  <si>
    <r>
      <t xml:space="preserve">Obchodné meno </t>
    </r>
    <r>
      <rPr>
        <sz val="8"/>
        <rFont val="Verdana"/>
        <family val="2"/>
        <charset val="238"/>
      </rPr>
      <t>(názov) účtovnej jednotky</t>
    </r>
  </si>
  <si>
    <r>
      <t xml:space="preserve">Sídlo </t>
    </r>
    <r>
      <rPr>
        <sz val="8"/>
        <rFont val="Verdana"/>
        <family val="2"/>
        <charset val="238"/>
      </rPr>
      <t>účtovnej jednotky, ulica a číslo</t>
    </r>
  </si>
  <si>
    <t>Prehľad o pohybe vlastného imania v priebehu bezprostredne predchádzajúceho účtovného obdobia je nasledovný:</t>
  </si>
  <si>
    <t xml:space="preserve"> - v hárku "Poznámky" je potrebné aktualizovať HLAVIČKU (v Nastavení strany): vložiť názov spoločnosti, aktuálny rok, IČ a DIČ (povinný údaj podľa opatrenia MF SR) </t>
  </si>
  <si>
    <t>6</t>
  </si>
  <si>
    <t>8</t>
  </si>
  <si>
    <t>7</t>
  </si>
  <si>
    <t xml:space="preserve">H </t>
  </si>
  <si>
    <t xml:space="preserve">A </t>
  </si>
  <si>
    <t>N</t>
  </si>
  <si>
    <t>S</t>
  </si>
  <si>
    <t>A</t>
  </si>
  <si>
    <t xml:space="preserve">F </t>
  </si>
  <si>
    <t>L</t>
  </si>
  <si>
    <t>E</t>
  </si>
  <si>
    <t>H</t>
  </si>
  <si>
    <t>y</t>
  </si>
  <si>
    <t>r</t>
  </si>
  <si>
    <t>u</t>
  </si>
  <si>
    <t>l</t>
  </si>
  <si>
    <t xml:space="preserve">k </t>
  </si>
  <si>
    <t>,</t>
  </si>
  <si>
    <t>s.</t>
  </si>
  <si>
    <t>r.</t>
  </si>
  <si>
    <t>o.</t>
  </si>
  <si>
    <t>K</t>
  </si>
  <si>
    <t xml:space="preserve">o </t>
  </si>
  <si>
    <t>š</t>
  </si>
  <si>
    <t>ť</t>
  </si>
  <si>
    <t xml:space="preserve">a </t>
  </si>
  <si>
    <t xml:space="preserve"> n</t>
  </si>
  <si>
    <t>n</t>
  </si>
  <si>
    <t>T</t>
  </si>
  <si>
    <t>o</t>
  </si>
  <si>
    <t>m</t>
  </si>
  <si>
    <t>5</t>
  </si>
  <si>
    <t xml:space="preserve">O </t>
  </si>
  <si>
    <t>Ž</t>
  </si>
  <si>
    <t>v</t>
  </si>
  <si>
    <t>ž</t>
  </si>
  <si>
    <t>s</t>
  </si>
  <si>
    <t>p</t>
  </si>
  <si>
    <t>@</t>
  </si>
  <si>
    <t>HANSA-FLEX Hydraulik GmbH Wien</t>
  </si>
  <si>
    <t>Spoločník</t>
  </si>
  <si>
    <t>Spoločnosť nemá organizačnú zložku v zahraničí. Spoločnosť nevstúpila do konkurzu, zlúčenia, splynutia, rozdelenia, alebo premeny.</t>
  </si>
  <si>
    <t>Účtovná závierka spoločnosti za predchádzajúce účtovné obdobie, t.j. k 31.12.2013 bola schválená valným zhromaždením spoločnosti dňa 15.5.2014.</t>
  </si>
  <si>
    <t xml:space="preserve">Účtovné zásady a metódy, ktoré spoločnosť používala pri zostavení účtovnej závierky za rok 2014 a 2013 sú nasledovné: </t>
  </si>
  <si>
    <t>Nakupovaný dlhodobý nehmotný majetok sa oceňuje v obstarávacích cenách, ktoré obsahujú cenu obstarania a náklady súvisiace s jeho obstaraním.Spoločnosť neobstaráva dlhodobý nehmotný majetok iným spôsobom ako kúpou.</t>
  </si>
  <si>
    <t>rovnomerná</t>
  </si>
  <si>
    <t>Dlhodobý hmotný majetok vytvorený vlastnou činnosťou sa oceňuje vlastnými nákladmi, ktoré zahrňujú priame materiálové a mzdové náklady.</t>
  </si>
  <si>
    <t>Dlhodobý hmotný majetok získaný bezodplatne sa oceňuje reprodukčnou obstarávacou cenou a účtuje sa v prospech účtu ostatných kapitálových fondov.</t>
  </si>
  <si>
    <t>20 rokov</t>
  </si>
  <si>
    <t>4-12 rokov</t>
  </si>
  <si>
    <t>3-4 roky</t>
  </si>
  <si>
    <t>zrýchlená</t>
  </si>
  <si>
    <t>Nakupované zásoby sú ocenené obstarávacími cenami. Vedľajšie obstarávacie náklady ( preprava, balné ....) sa účtujú na samostatnom účte. Prijaté zľavy a rabaty znižujú obstarávaciu cenu zásob, pokiaľ tovar nebol ešte predaný. Vyskladnenie zásob sa realizuje s použitím metódy váženeho aritmetického priemeru. Vedľajšie obstarávacie náklady sa rozpúšťajú mesačne v pomere k vyskladneným zásobám..</t>
  </si>
  <si>
    <t>Pohľadávky sa pri ich vzniku oceňujú menovitou hodnotou. Postúpené pohľadávky  sa oceňujú obstarávacou cenou. Ocenenie pochybných pohľadávok sa upravuje na ich realizovateľnú hodnotu opravnými  položkami.</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</si>
  <si>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</si>
  <si>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t>
  </si>
  <si>
    <t>dlhodobý majetok</t>
  </si>
  <si>
    <t>živelné škody</t>
  </si>
  <si>
    <t>odcudzenie</t>
  </si>
  <si>
    <t>prevádzkové riziká</t>
  </si>
  <si>
    <t>V roku 2014 spoločnosť z dôvodu nedobytnosti, zamietnutím konkurzu a vyrovnaním, či neuspokojením pohľadávok v konkurznom riadení, atď. odpísala do nákladov pohľadávky vo výške 9.382  EUR a 28.490 EUR bolo odpísaných z dôvodu zániku opodstatnenosti tvorby OP v závislosti od doby, ktorá uplynula od ich splatnosti.</t>
  </si>
  <si>
    <t>web hosting</t>
  </si>
  <si>
    <t>rôzne poistenia</t>
  </si>
  <si>
    <t>servis programu Solid Works</t>
  </si>
  <si>
    <t>Odmeny členov štatutárnych orgánov spoločnosti z dôvodu výkonu ich funkcie pre spoločnosť v sledovanom účtovnom období boli vo výške 61679 EUR 2013: xx EUR). Členom štatutárnemu orgánu, neboli v roku 2014 poskytnuté žiadne pôžičky, záruky alebo iné formy zabezpečenia, ani finančné prostriedky alebo iné plnenia na súkromné účely členov, ktoré sa vyúčtovávajú (v roku 2013: žiadne).</t>
  </si>
  <si>
    <t>odchodné</t>
  </si>
  <si>
    <t>odmeny pri výročiach</t>
  </si>
  <si>
    <t>audit</t>
  </si>
  <si>
    <t>nevyfakt.dodávky</t>
  </si>
  <si>
    <t>zdravotné poistenie</t>
  </si>
  <si>
    <t>odchodné/krátkodobá časť</t>
  </si>
  <si>
    <t>nevyčerpaná dovolenka</t>
  </si>
  <si>
    <t>odmeny pri výročiach/krátkodobá časť</t>
  </si>
  <si>
    <t>zverejnenie závierky</t>
  </si>
  <si>
    <t>Nájom hydraulických strojov bol dohodnutý u troch spoločností a výška nájmu činila v roku 2014 2.180 EUR.</t>
  </si>
  <si>
    <t>16.</t>
  </si>
  <si>
    <t>Slovenská republika</t>
  </si>
  <si>
    <t>Zahraničie</t>
  </si>
  <si>
    <t>aktivácia prepravy</t>
  </si>
  <si>
    <t>tržby z predaja majetku</t>
  </si>
  <si>
    <t>výnosy z odpísaných pohľadávok</t>
  </si>
  <si>
    <t>úroky z omeškania</t>
  </si>
  <si>
    <t>výnos zo šrotu</t>
  </si>
  <si>
    <t>výnos z odpísaných pohľ.</t>
  </si>
  <si>
    <t>inventúrne prebytky</t>
  </si>
  <si>
    <t>ostatné</t>
  </si>
  <si>
    <t>Kreditné úroky</t>
  </si>
  <si>
    <t>náklady voči audítorovi , audítorskej spoločnosti</t>
  </si>
  <si>
    <t>mýto</t>
  </si>
  <si>
    <t>nájom</t>
  </si>
  <si>
    <t>IT náklady</t>
  </si>
  <si>
    <t>prepravné náklady</t>
  </si>
  <si>
    <t>reklama</t>
  </si>
  <si>
    <t>telefón</t>
  </si>
  <si>
    <t>právne poradenstvo</t>
  </si>
  <si>
    <t>provízie</t>
  </si>
  <si>
    <t xml:space="preserve">S účinnosťou od 1.1.2014 bola sadzba dane z príjmov právnických osôb znížená z pôvodných 23% na 22%. </t>
  </si>
  <si>
    <t>Spoločnosť neuskutočnila transakcie so spriaznenými osobami, ktoré sa neuzavreli na základe obvyklých obchodných podmienok.</t>
  </si>
  <si>
    <t>Spoločnosť uskutočnila v priebehu účtovného obdobia nasledujúce transakcie so spriaznenými osobami uzavretých na základe obyklých obchodných podmienok:</t>
  </si>
  <si>
    <t>predaj služieb</t>
  </si>
  <si>
    <t>predaj tovaru</t>
  </si>
  <si>
    <t>nákup služieb</t>
  </si>
  <si>
    <t>nákup tovaru</t>
  </si>
  <si>
    <t>18.</t>
  </si>
  <si>
    <t>úč.644800</t>
  </si>
  <si>
    <t>úč.648030</t>
  </si>
  <si>
    <t>nákladové úroky</t>
  </si>
  <si>
    <t>ost.finančné náklady</t>
  </si>
  <si>
    <t>Názov  položky</t>
  </si>
  <si>
    <t>Úrok p.a.v %</t>
  </si>
  <si>
    <t>Dátum splat.</t>
  </si>
  <si>
    <t>Pôžička od spol.v kons.celku</t>
  </si>
  <si>
    <t>EUR</t>
  </si>
  <si>
    <t>2%+3mes.EURIBOR</t>
  </si>
  <si>
    <t>Suma uhradenej istiny v EUR za bežné účt.obdobie k 31.12.2014</t>
  </si>
  <si>
    <t xml:space="preserve"> Omedzené právo nakladať s majetkom sa týka len majetku obstaraného formou finančného lízingu.</t>
  </si>
  <si>
    <t xml:space="preserve">Suma istiny v EUR za bežné účtovné obdobie (k 31.12.14)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</si>
  <si>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</si>
  <si>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r>
      <t>Spoločnosť má vytvorený rezervný fond v zákonnej výške.</t>
    </r>
    <r>
      <rPr>
        <i/>
        <sz val="9"/>
        <rFont val="Arial"/>
        <family val="2"/>
        <charset val="238"/>
      </rPr>
      <t xml:space="preserve">  </t>
    </r>
  </si>
  <si>
    <t>Suma istiny v EUR za bezprostredne predch.obdobie</t>
  </si>
  <si>
    <t>tovar/služby/refakt.</t>
  </si>
  <si>
    <t>OVERENIE R&amp;P</t>
  </si>
  <si>
    <t>ROZDIEL</t>
  </si>
  <si>
    <t>BPO -2013</t>
  </si>
  <si>
    <t>POZN.</t>
  </si>
  <si>
    <t>BRUTTO</t>
  </si>
  <si>
    <t>KOREKCIA</t>
  </si>
  <si>
    <t>NETTO</t>
  </si>
  <si>
    <t>ok</t>
  </si>
  <si>
    <t>PREVERENIE R&amp;P</t>
  </si>
  <si>
    <t>2 621 344,68</t>
  </si>
  <si>
    <t>457 742,35</t>
  </si>
  <si>
    <t>47 339,18</t>
  </si>
  <si>
    <t>186 095,44</t>
  </si>
  <si>
    <t>224 307,73</t>
  </si>
  <si>
    <t>2 151 893,31</t>
  </si>
  <si>
    <t>1 014 810,54</t>
  </si>
  <si>
    <t>1 996,34</t>
  </si>
  <si>
    <t>1 012 814,20</t>
  </si>
  <si>
    <t>16 334,08</t>
  </si>
  <si>
    <t>10 706,00</t>
  </si>
  <si>
    <t>5 628,08</t>
  </si>
  <si>
    <t>669 494,94</t>
  </si>
  <si>
    <t>653 512,16</t>
  </si>
  <si>
    <t>42 216,10</t>
  </si>
  <si>
    <t>611 296,06</t>
  </si>
  <si>
    <t>15 982,78</t>
  </si>
  <si>
    <t>451 253,75</t>
  </si>
  <si>
    <t>11 748,05</t>
  </si>
  <si>
    <t>439 505,70</t>
  </si>
  <si>
    <t>11 709,02</t>
  </si>
  <si>
    <t>146 386,00</t>
  </si>
  <si>
    <t>18 490,29</t>
  </si>
  <si>
    <t>241 447,52</t>
  </si>
  <si>
    <t>317 432,12</t>
  </si>
  <si>
    <t>1 882 049,18</t>
  </si>
  <si>
    <t>17 125,31</t>
  </si>
  <si>
    <t>10 969,31</t>
  </si>
  <si>
    <t>18 872,00</t>
  </si>
  <si>
    <t>1 802 875,38</t>
  </si>
  <si>
    <t>339 735,03</t>
  </si>
  <si>
    <t>319 941,65</t>
  </si>
  <si>
    <t>19 793,38</t>
  </si>
  <si>
    <t>1 260 000,00</t>
  </si>
  <si>
    <t>64 865,07</t>
  </si>
  <si>
    <t>42 197,25</t>
  </si>
  <si>
    <t>73 209,26</t>
  </si>
  <si>
    <t>22 868,77</t>
  </si>
  <si>
    <t>43 176,49</t>
  </si>
  <si>
    <t>36 536,49</t>
  </si>
  <si>
    <t>6 640,00</t>
  </si>
  <si>
    <t>doplniť</t>
  </si>
  <si>
    <t>5 758 028,06</t>
  </si>
  <si>
    <t>5 522 084,79</t>
  </si>
  <si>
    <t>164 780,75</t>
  </si>
  <si>
    <t>29 015,61</t>
  </si>
  <si>
    <t>671,66</t>
  </si>
  <si>
    <t>41 475,25</t>
  </si>
  <si>
    <t>5 287 433,62</t>
  </si>
  <si>
    <t>3 258 781,22</t>
  </si>
  <si>
    <t>186 854,26</t>
  </si>
  <si>
    <t>497 082,66</t>
  </si>
  <si>
    <t>-7 000,00</t>
  </si>
  <si>
    <t>1 195 576,88</t>
  </si>
  <si>
    <t>863 551,62</t>
  </si>
  <si>
    <t>34 657,70</t>
  </si>
  <si>
    <t>97 617,32</t>
  </si>
  <si>
    <t>8 876,86</t>
  </si>
  <si>
    <t>40 860,05</t>
  </si>
  <si>
    <t>275,17</t>
  </si>
  <si>
    <t>44 648,05</t>
  </si>
  <si>
    <t>39 889,44</t>
  </si>
  <si>
    <t>35 458,41</t>
  </si>
  <si>
    <t>4 431,03</t>
  </si>
  <si>
    <t>128,42</t>
  </si>
  <si>
    <t>4 630,19</t>
  </si>
  <si>
    <t>-43 464,19</t>
  </si>
  <si>
    <t>427 130,25</t>
  </si>
  <si>
    <t>109 698,13</t>
  </si>
  <si>
    <t>109 429,94</t>
  </si>
  <si>
    <t>268,19</t>
  </si>
  <si>
    <t>4 540 396,33</t>
  </si>
  <si>
    <t>1 869 591,87</t>
  </si>
  <si>
    <t>2 670 804,46</t>
  </si>
  <si>
    <t>2 257 436,57</t>
  </si>
  <si>
    <t>1 768 153,58</t>
  </si>
  <si>
    <t>489 282,99</t>
  </si>
  <si>
    <t>19 333,80</t>
  </si>
  <si>
    <t>2 238 102,77</t>
  </si>
  <si>
    <t>1 748 819,78</t>
  </si>
  <si>
    <t>694 079,93</t>
  </si>
  <si>
    <t>526 675,09</t>
  </si>
  <si>
    <t>167 404,84</t>
  </si>
  <si>
    <t>1 496 683,66</t>
  </si>
  <si>
    <t>1 222 144,69</t>
  </si>
  <si>
    <t>274 538,97</t>
  </si>
  <si>
    <t>2 274 614,45</t>
  </si>
  <si>
    <t>101 438,29</t>
  </si>
  <si>
    <t>2 173 176,16</t>
  </si>
  <si>
    <t>1 091 805,30</t>
  </si>
  <si>
    <t>37 630,03</t>
  </si>
  <si>
    <t>1 054 175,27</t>
  </si>
  <si>
    <t>2 054,78</t>
  </si>
  <si>
    <t>1 089 750,52</t>
  </si>
  <si>
    <t>1 052 120,49</t>
  </si>
  <si>
    <t>13 383,92</t>
  </si>
  <si>
    <t>63 808,26</t>
  </si>
  <si>
    <t>712 248,16</t>
  </si>
  <si>
    <t>648 439,90</t>
  </si>
  <si>
    <t>10 979,59</t>
  </si>
  <si>
    <t>726 547,78</t>
  </si>
  <si>
    <t>662 739,52</t>
  </si>
  <si>
    <t>43 920,21</t>
  </si>
  <si>
    <t>668 327,95</t>
  </si>
  <si>
    <t>604 519,69</t>
  </si>
  <si>
    <t>14 299,62</t>
  </si>
  <si>
    <t>431 897,86</t>
  </si>
  <si>
    <t>14 695,67</t>
  </si>
  <si>
    <t>417 202,19</t>
  </si>
  <si>
    <t>8 345,31</t>
  </si>
  <si>
    <t>24 363,51</t>
  </si>
  <si>
    <t>1 176 690,47</t>
  </si>
  <si>
    <t>901,05</t>
  </si>
  <si>
    <t>14 638,52</t>
  </si>
  <si>
    <t>558 879,64</t>
  </si>
  <si>
    <t>437 394,97</t>
  </si>
  <si>
    <t>1 494 113,99</t>
  </si>
  <si>
    <t>51 140,25</t>
  </si>
  <si>
    <t>11 431,14</t>
  </si>
  <si>
    <t>9 670,15</t>
  </si>
  <si>
    <t>15 243,11</t>
  </si>
  <si>
    <t>1 380 566,81</t>
  </si>
  <si>
    <t>411 625,94</t>
  </si>
  <si>
    <t>700 000,00</t>
  </si>
  <si>
    <t>79 898,99</t>
  </si>
  <si>
    <t>49 967,13</t>
  </si>
  <si>
    <t>108 087,03</t>
  </si>
  <si>
    <t>30 987,72</t>
  </si>
  <si>
    <t>47 163,82</t>
  </si>
  <si>
    <t>6 219 123,50</t>
  </si>
  <si>
    <t>5 928 675,54</t>
  </si>
  <si>
    <t>222 102,25</t>
  </si>
  <si>
    <t>28 654,11</t>
  </si>
  <si>
    <t>3 906,60</t>
  </si>
  <si>
    <t>35 785,00</t>
  </si>
  <si>
    <t>5 621 595,01</t>
  </si>
  <si>
    <t>3 302 517,80</t>
  </si>
  <si>
    <t>201 793,83</t>
  </si>
  <si>
    <t>17 630,03</t>
  </si>
  <si>
    <t>584 320,56</t>
  </si>
  <si>
    <t>1 327 042,50</t>
  </si>
  <si>
    <t>922 312,71</t>
  </si>
  <si>
    <t>46 518,18</t>
  </si>
  <si>
    <t>327 125,68</t>
  </si>
  <si>
    <t>31 085,93</t>
  </si>
  <si>
    <t>8 568,07</t>
  </si>
  <si>
    <t>110 973,33</t>
  </si>
  <si>
    <t>1 044,77</t>
  </si>
  <si>
    <t>19 242,14</t>
  </si>
  <si>
    <t>48 461,98</t>
  </si>
  <si>
    <t>597 528,49</t>
  </si>
  <si>
    <t>2 073 169,68</t>
  </si>
  <si>
    <t>1 122,62</t>
  </si>
  <si>
    <t>945,37</t>
  </si>
  <si>
    <t>177,25</t>
  </si>
  <si>
    <t>28 200,02</t>
  </si>
  <si>
    <t>23 770,32</t>
  </si>
  <si>
    <t>76,77</t>
  </si>
  <si>
    <t>4 352,93</t>
  </si>
  <si>
    <t>-27 077,40</t>
  </si>
  <si>
    <t>570 451,09</t>
  </si>
  <si>
    <t>133 056,12</t>
  </si>
  <si>
    <t>140 811,96</t>
  </si>
  <si>
    <t>-7 755,84</t>
  </si>
  <si>
    <t>V priebehu účtovného obdobia bola uskutočnená zmena v zápise do Obchodného registra. Nový konateľ spoločnosti Hans Jürgen Albrecht so vznikom funkcie dňa 15. 04. 2014.</t>
  </si>
  <si>
    <t>Spoločnosť nie je neobmedzene ručiacim spoločníkom v spoločnostach a nie je v žiadnom podniku neobmedzene ručiacim spoločníkom.</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</si>
  <si>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12 zákona obchodné meno a sídlo dcérskych účtovných jednotiek.</t>
  </si>
  <si>
    <t>1/( 4-12 )</t>
  </si>
  <si>
    <t>1/( 3-4 )</t>
  </si>
  <si>
    <t>Dlhodobý hmotný majetok, pri ktorom má účtovná jednotka obmedzené právo s ním nakladať</t>
  </si>
  <si>
    <t xml:space="preserve">K pochybným pohľadávkam boli v roku 2014 a 2013 vytvorené opravné položky na základe: prihlásenia do konkurzu alebo reštrukturalizácie a ostatné OP sa vytvorili podľa bodu 3/e poznámok v závislosti od doby, ktorá uplynula od ich splatnosti. </t>
  </si>
  <si>
    <t>Sociálny fond sa podľa zákona o sociálnom fonde tvorí povinne na ťarchu nákladov vo výške 0,6% hrubých miezd zúčtovaných zamestnancom na výplaty a čerpá sa na príspevok na stravovanie zamestnancov.</t>
  </si>
  <si>
    <t>1. predaj hydraulických prvkov a zariadení v rozsahu voľných živností</t>
  </si>
  <si>
    <t>Predaj tovaru</t>
  </si>
  <si>
    <t>Technické kreslenie</t>
  </si>
  <si>
    <t>Ostatné služby</t>
  </si>
  <si>
    <t xml:space="preserve">Spoločnosť ručí za tretí subjekt (ALDECO s.r.o.). Výška ručenia v bežnom účtovnom období predstavuje sumu 300 000 EUR. </t>
  </si>
  <si>
    <t>doplnené</t>
  </si>
  <si>
    <t>doplnene</t>
  </si>
  <si>
    <t>splácanie 361 a 479</t>
  </si>
  <si>
    <t>Odpisy a opravné položky k dlhodobému nehmotnému a dlhodobému hmotnému majetku (r.22 + r.23)</t>
  </si>
  <si>
    <t xml:space="preserve"> - od roku 2014 sa pohľadávky z obchodného styku rozčleňujú, tak sme rozčlenili aj min.rok</t>
  </si>
  <si>
    <t xml:space="preserve"> - nové riadky vo výkaze</t>
  </si>
  <si>
    <t xml:space="preserve"> - zostatky sú na r. 110</t>
  </si>
  <si>
    <t xml:space="preserve"> - nové členenie vo výkazoch</t>
  </si>
  <si>
    <t xml:space="preserve"> - zmena vykazovania</t>
  </si>
  <si>
    <t>V</t>
  </si>
  <si>
    <t>ý</t>
  </si>
  <si>
    <t>ú</t>
  </si>
  <si>
    <t>16.3.2015</t>
  </si>
  <si>
    <t xml:space="preserve">HANSA-FLEX Hydraulik, s.r.o (ďalej len „spoločnosť”) je spoločnosť s ručením obmedzeným, ktorá bola založená dňa 18.12.1995. Dňa 08.01.1996 bola zapísaná do Obchodného registra vedenom na Okresnom súde Žilina, oddiel Sro. vložka 3065/l. Spoločnosť sídli  v Košťanoch nad Turcom 325, Slovenská republika,identifikačné číslo 31642608. </t>
  </si>
  <si>
    <t>Informácie o štruktúre spoločníkov ku dňu, ku ktorému sa zostavuje účtovná závierka:</t>
  </si>
  <si>
    <t>Spoločnosť je súčasťou skupiny HANSA-FLEX AG Brémy. Materskou spoločnosťou spoločnosti je HANSA-FLEX Hydraulik GmbH Wien. Konsolidovanú účtovnú závierku za najväčšiu skupinu podnikov zostavuje materská spoločnosť celej skupiny. Táto účtovná závierka je k nahliadnutiu v sídle uvedenej spoločnosti.</t>
  </si>
  <si>
    <t xml:space="preserve"> - boli skryté údaje, ktoré boli dané ako vzor a spol. sa netýkajú</t>
  </si>
  <si>
    <t xml:space="preserve">Účtovná závierka bola zostavená podľa Zákona č. 431/2002 Z.z. o účtovníctve v znení neskorších predpisov za predpokladu nepretržitého trvania jej činnosti a je zostavená ako riadna účtovná závierka. </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</si>
  <si>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účtuje priamo do nákladov pri uvedení do používania. Predpokladaná  doba používania, metóda odpisovania a odpisová sadzba sú  stanovené pre jednotlivé skupiny dlhodobého nehmotného majetku  nasledovne:</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</si>
  <si>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účtuje priamo do nákladov pri uvedení do používania. Predpokladaná doba používania, metóda odpisovania a odpisová sadzba sú stanovené pre jednotlivé skupiny dlhodobého hmotného majetku  nasledovne:</t>
  </si>
  <si>
    <t xml:space="preserve">Finančné účty tvoria ceniny, peniaze v hotovosti a na bankových účtoch. Oceňujú sa menovitou hodnotou. </t>
  </si>
  <si>
    <t>Ak je zostatková doba splatnosti pohľadávky dlhšia ako 90 dní &lt; 180 dní, tvorí sa OP vo výške 25%.  Ak je dlhšia ako 180 dní &lt; 270 dní, tvorí sa OP vo výške 50%. V prípade ak je dlhšia ako 270 dní &lt; 360 dní, tvorí sa OP vo výške 75 %. Pohľadávka po lehote splatnosti nad jeden rok alebo z dôvodu prihlásenia pohľadávky do konkurzu alebo reštrukturalizácie sa tvorí opravná položka vo výške 100% z hodnoty pohľadávky.</t>
  </si>
  <si>
    <t xml:space="preserve"> - korigovaný text</t>
  </si>
  <si>
    <t>Spoločnosť od roku 2014 tvorí paušálne opravná položky k zásobám s postupným navýšením do 10% hodnoty zásob. Do roku 2013 boli tvorené opravné položky do výškky 10% hodnoty zásob, ktoré boli 2 roky bez skladového pohybu.</t>
  </si>
  <si>
    <t xml:space="preserve"> - preformulované</t>
  </si>
  <si>
    <t>Náklady budúcich období sa oceňujú ich menovitou hodnotou, pričom sa vykazujú vo výške, ktorá je potrebná na dodržanie zásady vecnej a časovej súvislosti s účtovným obdobím. Náklady budúcich období sa netvorili v prípade opakujúcej sa služby  a zároveň ak  hodnota nepresiahla 100,- EUR.</t>
  </si>
  <si>
    <t xml:space="preserve"> - vymazané príjmy bud. Období - nie je zostatok za oba roky</t>
  </si>
  <si>
    <t>Rezerva na ochodné sa od roku 2013 tvorí pre všetkých zamestnancov, nielen pre zamestnancov, ktorí sú vo veku 10 rokov do dosiahnutia dôchodkového veku.</t>
  </si>
  <si>
    <t>Od roku 2013 sa tvorí rezerva na odmeny pri výročiach zamestnancov, ktorá sa v minulosti netvorila.</t>
  </si>
  <si>
    <t>korigovaný text</t>
  </si>
  <si>
    <t>Vlastné imanie sa skladá zo základného imania, kapitálových fondov, zákonného rezervného fondu, ostatných fondov,  a výsledku hospodárenia minulých období a v schvaľovacom konaní.</t>
  </si>
  <si>
    <t>Dlhodobý hmotný majetok, na ktorý je zriadené záložné právo</t>
  </si>
  <si>
    <t>Obmedzené právo nakladať s majetkom sa týka majetku obstaraného finančným lízingom.</t>
  </si>
  <si>
    <t xml:space="preserve">Poistenie majetku </t>
  </si>
  <si>
    <t>havarijka??</t>
  </si>
  <si>
    <t>korekcia textu</t>
  </si>
  <si>
    <t>Súčasťou vekovej štruktúry poľadávok za bežné a predchádzajúce účtovné obdobie nie je odložená daňová pohľadávka (účet 481). Informácie o odloženej dani sú uvedené v časti 12 poznámok.</t>
  </si>
  <si>
    <t xml:space="preserve">FINANČNÉ ÚČTY </t>
  </si>
  <si>
    <t xml:space="preserve">Pohľadávky voči spriazneným osobám sú k 31.12.2014 vo výške 43.920 EUR a k 31.12.2013 vo výške 42 216 EUR. </t>
  </si>
  <si>
    <t xml:space="preserve">Informácie o rozdelení účtovného zisku </t>
  </si>
  <si>
    <t>Základné imanie spoločnosti je zložené z  podielov plne upísaných a splatených, s nominálnou hodnotou 146.386 EUR.</t>
  </si>
  <si>
    <t xml:space="preserve">Zmena metódy odhadu rezer na odchodné a doúčtovanie rezervy na odmeny zamestnancov pri výročiach v roku 2013 mala vplyv na úbytok nerozdeleného zisku vo výške 11 312 EUR. Informácie sú uvedené v bode 9. Vlastné imanie. </t>
  </si>
  <si>
    <t>Povinný prídel do zákonného rezervného fondu nie je potrebný, pretože zákonný rezervný fond už dosiahol svoju maximálnu hranicu stanovenú v právnych predpisoch a v spoločenskej zmluve.</t>
  </si>
  <si>
    <t xml:space="preserve">Rezervy sú vytvorené z dôvodu zabezpečenia verného a pravdivého obrazu finančnej situácie spoločnosti za rok 2014 a 2013. Rezerva na odchodné je vypočítaná pomerom priemernej mzdy zamestnanca a predpokladaného veku odchodu do dôchodku. Od roku 2013 spoločnosť tvorí aj rezervu na odmeny pri výročiach zamestnancov. </t>
  </si>
  <si>
    <t>Záväzky voči spriazneným osobám za bežné obdobie 1.081.538 EUR a za bezprostredne predchádzajúce 319 942 EUR.</t>
  </si>
  <si>
    <t>13.</t>
  </si>
  <si>
    <t xml:space="preserve">Spoločnosť má v nájme prevádzkové priestory umiestnené v Košiciach, Bratislave, Zvolene, Nitre, Žiline, Senici a Prešove. Nájomné zmluvy sa uzatvárajú na dobu neurčitú. Ročné náklady na nájom dosahujú cca 94 tis.EUR. </t>
  </si>
  <si>
    <t>Nájom hydraulických strojov bol dohodnutý u troch spoločností a výška nájmu činila v roku 2014 sumu 2.180 EUR.</t>
  </si>
  <si>
    <t>Prehľad o výnosoch pri aktivácii nákladov, výnosov z hospodárskej a finančnej činnosti je uvedený v tabuľke:</t>
  </si>
  <si>
    <t>opravy a udržiavanie</t>
  </si>
  <si>
    <t>reprezentačné náklady</t>
  </si>
  <si>
    <t>ost.náklady</t>
  </si>
  <si>
    <t>cestovné</t>
  </si>
  <si>
    <t>Zrážková daň z kreditných úrokov bola za rok 2014 vo výške 8 EUR a za rok 2013 vo výške 10 EUR.</t>
  </si>
  <si>
    <t>Po 31.12.2014 nenastali také udalosti, ktoré majú významný vplyv na verné zobrazenie skutočností uvádzaných v tejto účtovnej závierke.</t>
  </si>
  <si>
    <t>Prehľad peňažných tokov bol spracovaný nepriamou metódou.</t>
  </si>
  <si>
    <t>a)         Dlhodobý nehmotný majetok</t>
  </si>
  <si>
    <t>b)         Dlhodobý hmotný majetok</t>
  </si>
  <si>
    <t>c)         Finančné účty</t>
  </si>
  <si>
    <t xml:space="preserve"> -         cenné papiere určené na obchodovanie a realizovateľné cenné papiere reálnou hodnotou, zmena reálnej hodnoty sa účtuje do nákladov alebo výnosov,</t>
  </si>
  <si>
    <t>-         cenné papiere držané do splatnosti sa preceňujú o rozdiel medzi obstarávacoucenou bez kupónu a menovitou hodnotou. Tento rozdiel sa účtuje podľa vecnej a časovej súvislosti do nákladov alebo výnosov.</t>
  </si>
  <si>
    <t>d)         Zásoby</t>
  </si>
  <si>
    <t xml:space="preserve">e)         Zákazková výroba </t>
  </si>
  <si>
    <t xml:space="preserve">f)         Zákazková výstavba nehnuteľností určených na predaj </t>
  </si>
  <si>
    <t>e)         Pohľadávky</t>
  </si>
  <si>
    <t xml:space="preserve">f)         Náklady budúcich období </t>
  </si>
  <si>
    <t xml:space="preserve">g)         Záväzky </t>
  </si>
  <si>
    <t xml:space="preserve">h)         Rezervy </t>
  </si>
  <si>
    <t>i)         Výdavky budúcich období a výnosy budúcich období</t>
  </si>
  <si>
    <t>o)         Deriváty</t>
  </si>
  <si>
    <t xml:space="preserve"> -         dočasné rozdiely medzi účtovnou hodnotou majetku a účtovnou hodnotou záväzkov vykázanou v súvahe a ich daňovou základňou,</t>
  </si>
  <si>
    <t xml:space="preserve"> -         možnosti umorovať daňovú stratu v budúcnosti, pod ktorou sa rozumie možnosť odpočítať daňovú stratu od základu dane v budúcnosti,</t>
  </si>
  <si>
    <t xml:space="preserve"> -         možnosť previesť nevyužité daňové odpočty a iné daňové nároky do budúcich období.</t>
  </si>
  <si>
    <t>r)         Dotácie</t>
  </si>
  <si>
    <t xml:space="preserve">Základné imanie spoločnosti sa vykazuje vo výške zapísanej v obchodnom registri okresného súdu Žilina. Ostatné kapitálové fondy predstavujú preplatky z vkladov do základného imania poukázané v cudzej mene pred zavedením meny euro. Ostatné fondy sú tvorené z prídelov z rozdelenia zisku za účtovné obdobia 1996 a 1997. </t>
  </si>
  <si>
    <t>i)         Vlastné imanie</t>
  </si>
  <si>
    <t>j)         Transakcie v cudzích menách</t>
  </si>
  <si>
    <t>k)         Výnosy</t>
  </si>
  <si>
    <t xml:space="preserve">Tržby za tovar a služby neobsahujú daň z pridanej hodnoty. Sú tiež znížené o zľavy a zrážky (rabaty, bonusy, skontá, dobropisy a pod.). Tržby sú účtované ku dňu splnenia dodávky alebo služby. </t>
  </si>
  <si>
    <t>l)         Finančný/operatívny lízing</t>
  </si>
  <si>
    <t>m)         Daň z príjmu</t>
  </si>
  <si>
    <t>n)         Opravy významných chýb minulých  účtovných období účtované v bežnom účtovnom období</t>
  </si>
  <si>
    <t>Všetky vozidlá sú havarijne poistené, avšak toto poistenie nie je súčasťou uvedených zmlúv.</t>
  </si>
  <si>
    <t xml:space="preserve">Ocenenie nadbytočných, zastaraných a nízkoobrátkových zásob sa znižuje na nižšiu úžitkovú hodnotu prostredníctvom opravných položiek. Opravnú položku stanovilo vedenie spoločnosti pre rok 2014 vo výške 10% zo zmeny stavu zásob a 1% zo zostatku zásob na sklade. Opravné položky do roku 2013 boli vypočítané vo výške 10% zo zásob bez pohybu na sklade za posledných 24 mesiacov . </t>
  </si>
  <si>
    <t xml:space="preserve">Spoločnosť zaúčtovala odložený daňový záväzok a pohľadávku v plnej výške. </t>
  </si>
  <si>
    <t>Informácie o tržbách za služby a tovar podľa jednotlivých segmentov, t.j. podľa typov výrobkov a služieb, a podľa hlavných teritórii sú uvedené v tabuľke:</t>
  </si>
  <si>
    <t>Spoločník/Akcionár do dňa zmeny v štruktúre spoločníkov/akcionárov</t>
  </si>
  <si>
    <t>V účtovnom období 2014 a 2013 spoločnosť nevykonala žiadne opravy významných chýb minulých účtovných období.</t>
  </si>
  <si>
    <t>Dlhodobý nehmotný majetok obstaraný iným spôsobom sa oceňuje spôsob oceňovania.</t>
  </si>
  <si>
    <t>Dlhodobý hmotný majetok obstaraný iným spôsobom sa oceňuje spôsob oceňovania.</t>
  </si>
  <si>
    <r>
      <rPr>
        <i/>
        <sz val="9"/>
        <rFont val="Arial"/>
        <family val="2"/>
        <charset val="238"/>
      </rPr>
      <t>O</t>
    </r>
    <r>
      <rPr>
        <sz val="9"/>
        <rFont val="Arial"/>
        <family val="2"/>
        <charset val="238"/>
      </rPr>
      <t>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r>
  </si>
  <si>
    <t xml:space="preserve"> -         cenné papiere, ktoré predstavujú podiely v dcérskej a pridruženej spoločnosti metódou vlastného imania, zmena hodnoty sa účtuje na účty vlastného imania ako oceňovacie rozdiely z precenenia majetku a záväzkov /obstarávacou  cenou  zníženou o opravnú položku,</t>
  </si>
  <si>
    <t>Zásoby vytvorené vlastnou činnosťou sa oceňujú vlastnými nákladmi. Vlastné náklady zahŕňajú priame materiálové a mzdové náklady a nepriame výrobné náklady. Výrobné režijné náklady zahŕňajú popis. Správna réžia a odbytové náklady nie sú súčasťou vlastných nákladov. Súčasťou vlastných nákladov nie sú úroky z cudzích zdrojov.</t>
  </si>
  <si>
    <t>Zásoby obstarané iným spôsobom sa oceňujú spôsob oceňovania.</t>
  </si>
  <si>
    <t>Zákazková výroba sa oceňuje metódou percenta dokončenia, pričom stupeň dokončenia zákazky sa zisťuje ako (vyber relevantné):</t>
  </si>
  <si>
    <t xml:space="preserve"> -         pomer skutočne vynaložených nákladov na zákazku k celkovým nákladom na zákazku podľa rozpočtu,</t>
  </si>
  <si>
    <t xml:space="preserve"> -         posúdenie, zhodnotenie vykonanej práce, napr. odpracované hodiny, počet ukončených operácií,</t>
  </si>
  <si>
    <t xml:space="preserve"> -        dokončenie niektorých častí zákazky, napr. dokončenie poschodia domu k celkovému počtu poschodí domu.</t>
  </si>
  <si>
    <t>O zákazkovej výstavbe nehnuteľnosti určenej na predaj sa účtuje na základe posúdenia indikátorov priebežného transferu zhotoviteľom, pričom rozhodnutie zhotoviteľa o existencii priebežného transferu, zhodnotenie a opis indikátorov sa uvádzajú v poznámkach účtovnej závierky.</t>
  </si>
  <si>
    <t xml:space="preserve"> -         zodpovedajú stratégii účtovnej jednotky v riadení rizík,</t>
  </si>
  <si>
    <t xml:space="preserve"> -         zabezpečovací vzťah je od začiatku formálne zdokumentovaný</t>
  </si>
  <si>
    <t xml:space="preserve"> -         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</si>
  <si>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</si>
  <si>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Informácie o zákazkovej výrobe a o zákazkovej výstavbe nehnuteľnosti určenej na predaj</t>
  </si>
  <si>
    <t>Iné pohľadávky tvoria kladné reálne hodnoty otvorených derivátov (poznámka doplniť číslo).</t>
  </si>
  <si>
    <t xml:space="preserve">Ako finančné účty sú vykázané peniaze v pokladnici, účty v bankách a cenné papiere. Účtami v bankách môže spoločnosť voľne disponovať, okrem termínovaného vkladu vo výške xx EUR, ktorým bude môcť disponovať až dňa xx. 
</t>
  </si>
  <si>
    <t>Informácie o vývoji opravnej položky ku krátkodobému finančnému majetku (opis dôvodu tvorby a zúčtovania OP)</t>
  </si>
  <si>
    <t>Valné zhromaždenie spoločnosti, ktoré sa konalo dňa 15.5.2014 schválilo, že zisk vo výške 317.432 EUR za rok 2013 bude zaúčtovaný ako nerozdelený zisk minulých rokov na účte 428.</t>
  </si>
  <si>
    <t>Deriváty nespĺňaujúce podmienky pre zabezpečenie sú zahrnuté v derivátoch určených na obchodovanie. (Pokiaľ zahrňujú aj iné deriváty, uviesť dôvod ich uzavretia.)</t>
  </si>
  <si>
    <t>PODMIENENÉ ZÁVÄZKY A AKTÍVA, PODSÚVAHOVÉ POLOŽKY</t>
  </si>
  <si>
    <t>Spoločnosť poskytla záruky .................... popis záruk.</t>
  </si>
  <si>
    <t xml:space="preserve">Spoločnosť vedie súdne spory .................... popis súdnych sporov. </t>
  </si>
  <si>
    <t>Spoločnosť uzavrela zmluvu na výstavbu .......................... v čiastke ....................EUR, ktorá bude financovaná z vlastných / z cudzích zdrojov (DD.MM.RRRR: ................EUR)</t>
  </si>
  <si>
    <t>Informácie o ostatných finančných povinnostiach - (ide o vyčíslenie budúcich nákladov vyplývajúcich spoločnosti v nasledujúcom období)</t>
  </si>
  <si>
    <t xml:space="preserve">Spoločnosť mala otvorený kontokorentný účet do roku 2013, ktorý jej umožňoval čerpať úver do výšky 165 970 EUR. K 31.12.2013 spoločnosť nevykazuje debetný zostatok. </t>
  </si>
  <si>
    <t>drobný nehmotný majetok</t>
  </si>
  <si>
    <t>štatutárnych a iných orgánov</t>
  </si>
  <si>
    <t>Pestovateľ-
ské celky trvalých porastov</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</si>
</sst>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quot;Sk&quot;_-;\-* #,##0.00\ &quot;Sk&quot;_-;_-* &quot;-&quot;??\ &quot;Sk&quot;_-;_-@_-"/>
    <numFmt numFmtId="165" formatCode="[Blue]#,##0;[Red]\-#,##0;[White]#,##0"/>
  </numFmts>
  <fonts count="55" x14ac:knownFonts="1">
    <font>
      <sz val="10"/>
      <name val="Arial CE"/>
      <charset val="238"/>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0"/>
      <color theme="1"/>
      <name val="Arial"/>
      <family val="2"/>
      <charset val="238"/>
    </font>
    <font>
      <b/>
      <u/>
      <sz val="10"/>
      <color theme="1"/>
      <name val="Arial"/>
      <family val="2"/>
      <charset val="238"/>
    </font>
    <font>
      <b/>
      <sz val="10"/>
      <color theme="1"/>
      <name val="Arial"/>
      <family val="2"/>
      <charset val="238"/>
    </font>
    <font>
      <b/>
      <sz val="10"/>
      <name val="Arial CE"/>
      <charset val="238"/>
    </font>
    <font>
      <sz val="8"/>
      <color indexed="81"/>
      <name val="Tahoma"/>
      <family val="2"/>
      <charset val="238"/>
    </font>
    <font>
      <sz val="10"/>
      <name val="Helv"/>
    </font>
    <font>
      <b/>
      <sz val="10"/>
      <color rgb="FFFF0000"/>
      <name val="Arial"/>
      <family val="2"/>
      <charset val="238"/>
    </font>
    <font>
      <i/>
      <sz val="10"/>
      <color theme="1"/>
      <name val="Arial"/>
      <family val="2"/>
      <charset val="238"/>
    </font>
    <font>
      <sz val="8"/>
      <color rgb="FFFF0000"/>
      <name val="Verdana"/>
      <family val="2"/>
      <charset val="238"/>
    </font>
    <font>
      <sz val="9"/>
      <color indexed="81"/>
      <name val="Tahoma"/>
      <family val="2"/>
      <charset val="238"/>
    </font>
    <font>
      <sz val="9"/>
      <color rgb="FFFF0000"/>
      <name val="Arial"/>
      <family val="2"/>
      <charset val="238"/>
    </font>
    <font>
      <b/>
      <u/>
      <sz val="9"/>
      <name val="Arial"/>
      <family val="2"/>
      <charset val="238"/>
    </font>
    <font>
      <b/>
      <sz val="9"/>
      <name val="Arial"/>
      <family val="2"/>
      <charset val="238"/>
    </font>
    <font>
      <sz val="9"/>
      <color theme="1"/>
      <name val="Arial"/>
      <family val="2"/>
      <charset val="238"/>
    </font>
    <font>
      <b/>
      <i/>
      <sz val="9"/>
      <name val="Arial"/>
      <family val="2"/>
      <charset val="238"/>
    </font>
    <font>
      <i/>
      <sz val="9"/>
      <name val="Arial"/>
      <family val="2"/>
      <charset val="238"/>
    </font>
    <font>
      <b/>
      <sz val="6"/>
      <name val="Verdana"/>
      <family val="2"/>
      <charset val="238"/>
    </font>
    <font>
      <b/>
      <sz val="9"/>
      <color indexed="81"/>
      <name val="Tahoma"/>
      <family val="2"/>
      <charset val="238"/>
    </font>
    <font>
      <i/>
      <sz val="9"/>
      <color theme="1"/>
      <name val="Arial"/>
      <family val="2"/>
      <charset val="238"/>
    </font>
    <font>
      <i/>
      <sz val="9"/>
      <color rgb="FFFF0000"/>
      <name val="Arial"/>
      <family val="2"/>
      <charset val="238"/>
    </font>
    <font>
      <b/>
      <i/>
      <sz val="9"/>
      <color rgb="FFFF0000"/>
      <name val="Arial"/>
      <family val="2"/>
      <charset val="238"/>
    </font>
    <font>
      <b/>
      <u/>
      <sz val="12"/>
      <name val="Arial"/>
      <family val="2"/>
      <charset val="238"/>
    </font>
  </fonts>
  <fills count="10">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4" tint="0.79998168889431442"/>
        <bgColor indexed="64"/>
      </patternFill>
    </fill>
  </fills>
  <borders count="69">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right style="hair">
        <color indexed="64"/>
      </right>
      <top style="thin">
        <color indexed="64"/>
      </top>
      <bottom/>
      <diagonal/>
    </border>
    <border>
      <left style="hair">
        <color indexed="64"/>
      </left>
      <right style="double">
        <color indexed="64"/>
      </right>
      <top style="thin">
        <color indexed="64"/>
      </top>
      <bottom/>
      <diagonal/>
    </border>
    <border>
      <left style="hair">
        <color indexed="64"/>
      </left>
      <right style="hair">
        <color indexed="64"/>
      </right>
      <top/>
      <bottom/>
      <diagonal/>
    </border>
    <border>
      <left style="hair">
        <color indexed="64"/>
      </left>
      <right style="medium">
        <color indexed="64"/>
      </right>
      <top/>
      <bottom/>
      <diagonal/>
    </border>
    <border>
      <left/>
      <right style="hair">
        <color indexed="64"/>
      </right>
      <top/>
      <bottom/>
      <diagonal/>
    </border>
    <border>
      <left style="hair">
        <color indexed="64"/>
      </left>
      <right style="double">
        <color indexed="64"/>
      </right>
      <top/>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
    <xf numFmtId="0" fontId="0" fillId="0" borderId="0"/>
    <xf numFmtId="164" fontId="2" fillId="0" borderId="0" applyFont="0" applyFill="0" applyBorder="0" applyAlignment="0" applyProtection="0"/>
    <xf numFmtId="0" fontId="8" fillId="0" borderId="0"/>
    <xf numFmtId="0" fontId="1" fillId="0" borderId="0"/>
    <xf numFmtId="9" fontId="1" fillId="0" borderId="0" applyFont="0" applyFill="0" applyBorder="0" applyAlignment="0" applyProtection="0"/>
    <xf numFmtId="164" fontId="32" fillId="0" borderId="0" applyFont="0" applyFill="0" applyBorder="0" applyAlignment="0" applyProtection="0"/>
    <xf numFmtId="0" fontId="32" fillId="0" borderId="0"/>
    <xf numFmtId="0" fontId="38" fillId="0" borderId="0"/>
    <xf numFmtId="9" fontId="32" fillId="0" borderId="0" applyFont="0" applyFill="0" applyBorder="0" applyAlignment="0" applyProtection="0"/>
  </cellStyleXfs>
  <cellXfs count="1259">
    <xf numFmtId="0" fontId="0" fillId="0" borderId="0" xfId="0"/>
    <xf numFmtId="0" fontId="3" fillId="0" borderId="0" xfId="0" applyFont="1" applyBorder="1"/>
    <xf numFmtId="0" fontId="3" fillId="0" borderId="0" xfId="0" applyFont="1"/>
    <xf numFmtId="0" fontId="3" fillId="0" borderId="0" xfId="0" applyFont="1" applyFill="1" applyBorder="1"/>
    <xf numFmtId="49" fontId="5" fillId="0" borderId="0" xfId="0" applyNumberFormat="1" applyFont="1" applyBorder="1" applyAlignment="1">
      <alignment horizontal="center" vertical="center"/>
    </xf>
    <xf numFmtId="0" fontId="9" fillId="0" borderId="0" xfId="0" applyFont="1" applyAlignment="1"/>
    <xf numFmtId="0" fontId="8" fillId="0" borderId="0" xfId="0" applyFont="1" applyAlignment="1"/>
    <xf numFmtId="0" fontId="8" fillId="0" borderId="0" xfId="0" applyFont="1" applyBorder="1" applyAlignment="1"/>
    <xf numFmtId="0" fontId="9" fillId="0" borderId="0" xfId="0" applyFont="1" applyBorder="1" applyAlignment="1"/>
    <xf numFmtId="0" fontId="8" fillId="0" borderId="0" xfId="0" applyFont="1" applyBorder="1" applyAlignment="1">
      <alignment wrapText="1"/>
    </xf>
    <xf numFmtId="0" fontId="10" fillId="0" borderId="0" xfId="0" applyFont="1" applyAlignment="1"/>
    <xf numFmtId="0" fontId="10" fillId="0" borderId="0" xfId="0" applyFont="1" applyBorder="1" applyAlignment="1">
      <alignment wrapText="1"/>
    </xf>
    <xf numFmtId="0" fontId="8" fillId="0" borderId="0" xfId="0" applyFont="1"/>
    <xf numFmtId="0" fontId="7" fillId="0" borderId="0" xfId="0" applyFont="1"/>
    <xf numFmtId="0" fontId="9" fillId="0" borderId="0" xfId="0" applyFont="1"/>
    <xf numFmtId="0" fontId="10" fillId="0" borderId="0" xfId="0" applyFont="1"/>
    <xf numFmtId="0" fontId="10" fillId="0" borderId="0" xfId="0" applyFont="1" applyAlignment="1">
      <alignment wrapText="1"/>
    </xf>
    <xf numFmtId="49" fontId="10" fillId="0" borderId="0" xfId="0" applyNumberFormat="1" applyFont="1"/>
    <xf numFmtId="3" fontId="10" fillId="0" borderId="0" xfId="0" applyNumberFormat="1" applyFont="1"/>
    <xf numFmtId="3" fontId="8" fillId="0" borderId="0" xfId="0" applyNumberFormat="1" applyFont="1"/>
    <xf numFmtId="0" fontId="8" fillId="0" borderId="0" xfId="0" applyFont="1" applyAlignment="1">
      <alignment wrapText="1"/>
    </xf>
    <xf numFmtId="49" fontId="8" fillId="0" borderId="0" xfId="0" applyNumberFormat="1" applyFont="1"/>
    <xf numFmtId="0" fontId="6" fillId="0" borderId="0" xfId="0" applyFont="1" applyFill="1" applyBorder="1" applyAlignment="1">
      <alignment horizontal="center" wrapText="1"/>
    </xf>
    <xf numFmtId="0" fontId="7" fillId="0" borderId="0" xfId="0" applyFont="1" applyFill="1" applyBorder="1"/>
    <xf numFmtId="0" fontId="8" fillId="0" borderId="0" xfId="0" applyFont="1" applyFill="1" applyBorder="1"/>
    <xf numFmtId="0" fontId="9" fillId="0" borderId="0" xfId="0" applyFont="1" applyBorder="1" applyAlignment="1">
      <alignment horizontal="left" vertical="center"/>
    </xf>
    <xf numFmtId="0" fontId="9" fillId="0" borderId="0" xfId="0" applyFont="1" applyBorder="1" applyAlignment="1">
      <alignment vertical="center" wrapText="1" shrinkToFit="1"/>
    </xf>
    <xf numFmtId="49" fontId="9" fillId="0" borderId="0" xfId="0" applyNumberFormat="1" applyFont="1" applyBorder="1" applyAlignment="1">
      <alignment horizontal="center" vertical="center"/>
    </xf>
    <xf numFmtId="0" fontId="6" fillId="0" borderId="0" xfId="0" applyFont="1" applyBorder="1"/>
    <xf numFmtId="0" fontId="7" fillId="0" borderId="0" xfId="0" applyFont="1" applyBorder="1"/>
    <xf numFmtId="0" fontId="8" fillId="0" borderId="0" xfId="0" applyFont="1" applyBorder="1"/>
    <xf numFmtId="0" fontId="9" fillId="0" borderId="0" xfId="0" applyFont="1" applyBorder="1"/>
    <xf numFmtId="0" fontId="11" fillId="0" borderId="0" xfId="0" applyFont="1" applyBorder="1" applyAlignment="1">
      <alignment vertical="center" wrapText="1" shrinkToFit="1"/>
    </xf>
    <xf numFmtId="49" fontId="6" fillId="0" borderId="0" xfId="0" applyNumberFormat="1" applyFont="1" applyBorder="1" applyAlignment="1">
      <alignment horizontal="center" vertical="center"/>
    </xf>
    <xf numFmtId="0" fontId="6" fillId="0" borderId="0" xfId="0" applyFont="1" applyBorder="1" applyAlignment="1">
      <alignment horizontal="left" vertical="center" indent="1"/>
    </xf>
    <xf numFmtId="0" fontId="6" fillId="0" borderId="0" xfId="0" applyFont="1" applyBorder="1" applyAlignment="1">
      <alignment vertical="center" wrapText="1" shrinkToFit="1"/>
    </xf>
    <xf numFmtId="0" fontId="9" fillId="0" borderId="0" xfId="0" applyFont="1" applyBorder="1" applyAlignment="1">
      <alignment wrapText="1"/>
    </xf>
    <xf numFmtId="0" fontId="9" fillId="0" borderId="0" xfId="0" applyFont="1" applyBorder="1" applyAlignment="1">
      <alignment horizontal="center"/>
    </xf>
    <xf numFmtId="0" fontId="10" fillId="0" borderId="0" xfId="0" applyFont="1" applyBorder="1"/>
    <xf numFmtId="0" fontId="8" fillId="0" borderId="1" xfId="0" applyFont="1" applyBorder="1" applyAlignment="1"/>
    <xf numFmtId="0" fontId="8" fillId="0" borderId="1" xfId="0" applyFont="1" applyBorder="1"/>
    <xf numFmtId="0" fontId="12" fillId="2" borderId="0" xfId="0" applyFont="1" applyFill="1"/>
    <xf numFmtId="0" fontId="13" fillId="0" borderId="0" xfId="0" applyFont="1" applyAlignment="1">
      <alignment vertical="center"/>
    </xf>
    <xf numFmtId="0" fontId="13" fillId="0" borderId="0" xfId="0" applyFont="1" applyAlignment="1"/>
    <xf numFmtId="0" fontId="14" fillId="0" borderId="0" xfId="0" applyFont="1" applyAlignment="1"/>
    <xf numFmtId="0" fontId="14" fillId="0" borderId="0" xfId="0" applyFont="1" applyAlignment="1">
      <alignment horizontal="right"/>
    </xf>
    <xf numFmtId="0" fontId="15" fillId="0" borderId="0" xfId="0" applyFont="1" applyBorder="1" applyAlignment="1"/>
    <xf numFmtId="0" fontId="13" fillId="0" borderId="0" xfId="0" applyFont="1" applyBorder="1" applyAlignment="1"/>
    <xf numFmtId="0" fontId="16" fillId="0" borderId="0" xfId="0" applyFont="1" applyBorder="1" applyAlignment="1">
      <alignment wrapText="1"/>
    </xf>
    <xf numFmtId="0" fontId="14" fillId="0" borderId="0" xfId="0" applyFont="1" applyBorder="1" applyAlignment="1">
      <alignment wrapText="1"/>
    </xf>
    <xf numFmtId="0" fontId="17" fillId="0" borderId="0" xfId="0" applyFont="1" applyAlignment="1">
      <alignment horizontal="center"/>
    </xf>
    <xf numFmtId="0" fontId="15" fillId="0" borderId="2" xfId="0" applyFont="1" applyBorder="1" applyAlignment="1">
      <alignment horizontal="center"/>
    </xf>
    <xf numFmtId="0" fontId="15" fillId="0" borderId="0" xfId="0" applyFont="1" applyAlignment="1"/>
    <xf numFmtId="0" fontId="15" fillId="0" borderId="3" xfId="0" applyFont="1" applyBorder="1" applyAlignment="1"/>
    <xf numFmtId="0" fontId="15" fillId="0" borderId="4" xfId="0" applyFont="1" applyBorder="1" applyAlignment="1"/>
    <xf numFmtId="0" fontId="15" fillId="0" borderId="2" xfId="0" applyFont="1" applyBorder="1" applyAlignment="1"/>
    <xf numFmtId="0" fontId="15" fillId="0" borderId="5" xfId="0" applyFont="1" applyBorder="1" applyAlignment="1"/>
    <xf numFmtId="0" fontId="15" fillId="0" borderId="6" xfId="0" applyFont="1" applyBorder="1" applyAlignment="1"/>
    <xf numFmtId="0" fontId="15" fillId="0" borderId="0" xfId="0" applyFont="1" applyBorder="1" applyAlignment="1">
      <alignment horizontal="center"/>
    </xf>
    <xf numFmtId="0" fontId="15" fillId="0" borderId="7" xfId="0" applyFont="1" applyBorder="1" applyAlignment="1">
      <alignment horizontal="center"/>
    </xf>
    <xf numFmtId="0" fontId="15" fillId="0" borderId="8" xfId="0" applyFont="1" applyBorder="1" applyAlignment="1"/>
    <xf numFmtId="0" fontId="15" fillId="0" borderId="9" xfId="0" applyFont="1" applyBorder="1" applyAlignment="1"/>
    <xf numFmtId="0" fontId="13" fillId="0" borderId="7" xfId="0" applyFont="1" applyBorder="1" applyAlignment="1">
      <alignment wrapText="1"/>
    </xf>
    <xf numFmtId="0" fontId="13" fillId="0" borderId="0" xfId="0" applyFont="1" applyBorder="1" applyAlignment="1">
      <alignment wrapText="1"/>
    </xf>
    <xf numFmtId="0" fontId="13" fillId="0" borderId="0" xfId="0" applyFont="1" applyAlignment="1">
      <alignment horizontal="center"/>
    </xf>
    <xf numFmtId="0" fontId="13" fillId="0" borderId="10" xfId="0" applyFont="1" applyBorder="1" applyAlignment="1">
      <alignment horizontal="center"/>
    </xf>
    <xf numFmtId="0" fontId="13" fillId="0" borderId="2" xfId="0" applyFont="1" applyBorder="1" applyAlignment="1">
      <alignment horizontal="center"/>
    </xf>
    <xf numFmtId="0" fontId="13" fillId="0" borderId="5" xfId="0" applyFont="1" applyBorder="1" applyAlignment="1">
      <alignment horizontal="center"/>
    </xf>
    <xf numFmtId="0" fontId="13" fillId="0" borderId="3" xfId="0" applyFont="1" applyBorder="1" applyAlignment="1"/>
    <xf numFmtId="0" fontId="13" fillId="0" borderId="4" xfId="0" applyFont="1" applyBorder="1" applyAlignment="1"/>
    <xf numFmtId="0" fontId="19" fillId="0" borderId="7" xfId="0" applyFont="1" applyBorder="1" applyAlignment="1">
      <alignment horizontal="left" vertical="center"/>
    </xf>
    <xf numFmtId="0" fontId="13" fillId="0" borderId="10" xfId="0" applyFont="1" applyBorder="1" applyAlignment="1"/>
    <xf numFmtId="0" fontId="13" fillId="0" borderId="2" xfId="0" applyFont="1" applyBorder="1" applyAlignment="1"/>
    <xf numFmtId="0" fontId="13" fillId="0" borderId="5" xfId="0" applyFont="1" applyBorder="1" applyAlignment="1"/>
    <xf numFmtId="0" fontId="13" fillId="0" borderId="7" xfId="0" applyFont="1" applyBorder="1" applyAlignment="1">
      <alignment horizontal="center"/>
    </xf>
    <xf numFmtId="0" fontId="13" fillId="0" borderId="6" xfId="0" applyFont="1" applyBorder="1" applyAlignment="1"/>
    <xf numFmtId="0" fontId="13" fillId="0" borderId="1" xfId="0" applyFont="1" applyBorder="1" applyAlignment="1"/>
    <xf numFmtId="0" fontId="13" fillId="0" borderId="0" xfId="0" applyFont="1" applyBorder="1" applyAlignment="1">
      <alignment horizontal="center"/>
    </xf>
    <xf numFmtId="0" fontId="13" fillId="0" borderId="8" xfId="0" applyFont="1" applyBorder="1" applyAlignment="1"/>
    <xf numFmtId="0" fontId="13" fillId="0" borderId="0" xfId="0" applyFont="1" applyBorder="1" applyAlignment="1">
      <alignment horizontal="left"/>
    </xf>
    <xf numFmtId="0" fontId="13" fillId="0" borderId="11" xfId="0" applyFont="1" applyBorder="1" applyAlignment="1"/>
    <xf numFmtId="0" fontId="13" fillId="0" borderId="9" xfId="0" applyFont="1" applyBorder="1" applyAlignment="1"/>
    <xf numFmtId="0" fontId="14" fillId="0" borderId="0" xfId="0" applyFont="1" applyBorder="1" applyAlignment="1"/>
    <xf numFmtId="0" fontId="14" fillId="0" borderId="0" xfId="0" applyFont="1" applyBorder="1" applyAlignment="1">
      <alignment horizontal="left" vertical="top" indent="1"/>
    </xf>
    <xf numFmtId="0" fontId="17" fillId="0" borderId="10" xfId="0" applyFont="1" applyBorder="1" applyAlignment="1">
      <alignment horizontal="center"/>
    </xf>
    <xf numFmtId="0" fontId="17" fillId="0" borderId="2" xfId="0" applyFont="1" applyBorder="1" applyAlignment="1">
      <alignment horizontal="center"/>
    </xf>
    <xf numFmtId="0" fontId="17" fillId="0" borderId="5" xfId="0" applyFont="1" applyBorder="1" applyAlignment="1">
      <alignment horizontal="center"/>
    </xf>
    <xf numFmtId="0" fontId="15" fillId="0" borderId="0" xfId="0" applyFont="1" applyBorder="1" applyAlignment="1">
      <alignment wrapText="1"/>
    </xf>
    <xf numFmtId="0" fontId="15" fillId="0" borderId="4" xfId="0" applyFont="1" applyBorder="1" applyAlignment="1">
      <alignment horizontal="center"/>
    </xf>
    <xf numFmtId="0" fontId="15" fillId="0" borderId="12" xfId="0" applyFont="1" applyBorder="1" applyAlignment="1">
      <alignment horizontal="center"/>
    </xf>
    <xf numFmtId="0" fontId="14" fillId="0" borderId="0" xfId="0" applyFont="1"/>
    <xf numFmtId="0" fontId="15" fillId="0" borderId="7" xfId="0" applyFont="1" applyBorder="1" applyAlignment="1"/>
    <xf numFmtId="0" fontId="15" fillId="0" borderId="0" xfId="0" applyFont="1" applyBorder="1" applyAlignment="1">
      <alignment horizontal="left" vertical="top" indent="1"/>
    </xf>
    <xf numFmtId="0" fontId="15" fillId="0" borderId="13" xfId="0" applyFont="1" applyBorder="1" applyAlignment="1">
      <alignment horizontal="center"/>
    </xf>
    <xf numFmtId="0" fontId="15" fillId="0" borderId="14" xfId="0" applyFont="1" applyBorder="1" applyAlignment="1">
      <alignment horizontal="center"/>
    </xf>
    <xf numFmtId="0" fontId="13" fillId="0" borderId="15" xfId="0" applyFont="1" applyBorder="1" applyAlignment="1"/>
    <xf numFmtId="0" fontId="15" fillId="0" borderId="0" xfId="0" applyFont="1"/>
    <xf numFmtId="0" fontId="19" fillId="3" borderId="5" xfId="0" applyFont="1" applyFill="1" applyBorder="1" applyAlignment="1">
      <alignment horizontal="center"/>
    </xf>
    <xf numFmtId="0" fontId="19" fillId="3" borderId="7" xfId="0" applyFont="1" applyFill="1" applyBorder="1" applyAlignment="1">
      <alignment horizontal="center"/>
    </xf>
    <xf numFmtId="0" fontId="19" fillId="3" borderId="15" xfId="0" applyFont="1" applyFill="1" applyBorder="1" applyAlignment="1">
      <alignment horizontal="center"/>
    </xf>
    <xf numFmtId="0" fontId="19" fillId="3" borderId="6" xfId="0" applyFont="1" applyFill="1" applyBorder="1" applyAlignment="1">
      <alignment horizontal="center"/>
    </xf>
    <xf numFmtId="0" fontId="19" fillId="3" borderId="4" xfId="0" applyFont="1" applyFill="1" applyBorder="1" applyAlignment="1">
      <alignment horizontal="center"/>
    </xf>
    <xf numFmtId="0" fontId="19" fillId="3" borderId="0" xfId="0" applyFont="1" applyFill="1" applyBorder="1" applyAlignment="1">
      <alignment horizontal="center"/>
    </xf>
    <xf numFmtId="0" fontId="13" fillId="3" borderId="15" xfId="0" applyFont="1" applyFill="1" applyBorder="1"/>
    <xf numFmtId="0" fontId="19" fillId="0" borderId="7" xfId="0" applyFont="1" applyBorder="1" applyAlignment="1">
      <alignment horizontal="left" vertical="center" wrapText="1" shrinkToFit="1"/>
    </xf>
    <xf numFmtId="0" fontId="13" fillId="0" borderId="7" xfId="0" applyFont="1" applyBorder="1" applyAlignment="1">
      <alignment horizontal="left" vertical="center"/>
    </xf>
    <xf numFmtId="0" fontId="13" fillId="0" borderId="7" xfId="0" applyFont="1" applyBorder="1" applyAlignment="1">
      <alignment horizontal="center" vertical="center"/>
    </xf>
    <xf numFmtId="49" fontId="13" fillId="0" borderId="7" xfId="0" applyNumberFormat="1" applyFont="1" applyBorder="1" applyAlignment="1">
      <alignment horizontal="center" vertical="center"/>
    </xf>
    <xf numFmtId="0" fontId="19" fillId="3" borderId="13" xfId="0" applyFont="1" applyFill="1" applyBorder="1" applyAlignment="1"/>
    <xf numFmtId="0" fontId="19" fillId="3" borderId="14" xfId="0" applyFont="1" applyFill="1" applyBorder="1" applyAlignment="1"/>
    <xf numFmtId="49" fontId="19" fillId="0" borderId="7" xfId="0" applyNumberFormat="1" applyFont="1" applyBorder="1" applyAlignment="1">
      <alignment horizontal="center" vertical="center"/>
    </xf>
    <xf numFmtId="0" fontId="19" fillId="3" borderId="14" xfId="0" applyFont="1" applyFill="1" applyBorder="1" applyAlignment="1">
      <alignment horizontal="center"/>
    </xf>
    <xf numFmtId="0" fontId="13" fillId="0" borderId="0" xfId="0" applyFont="1"/>
    <xf numFmtId="0" fontId="13" fillId="0" borderId="0" xfId="0" applyFont="1" applyAlignment="1">
      <alignment wrapText="1"/>
    </xf>
    <xf numFmtId="49" fontId="13" fillId="0" borderId="0" xfId="0" applyNumberFormat="1" applyFont="1"/>
    <xf numFmtId="3" fontId="13" fillId="0" borderId="0" xfId="0" applyNumberFormat="1" applyFont="1"/>
    <xf numFmtId="3" fontId="15" fillId="0" borderId="7" xfId="0" applyNumberFormat="1" applyFont="1" applyBorder="1" applyAlignment="1">
      <alignment horizontal="right"/>
    </xf>
    <xf numFmtId="0" fontId="19" fillId="3" borderId="7" xfId="0" applyFont="1" applyFill="1" applyBorder="1" applyAlignment="1">
      <alignment horizontal="center" wrapText="1"/>
    </xf>
    <xf numFmtId="49" fontId="19" fillId="3" borderId="7" xfId="0" applyNumberFormat="1" applyFont="1" applyFill="1" applyBorder="1" applyAlignment="1">
      <alignment horizontal="center" wrapText="1"/>
    </xf>
    <xf numFmtId="0" fontId="19" fillId="0" borderId="7" xfId="0" applyFont="1" applyBorder="1" applyAlignment="1">
      <alignment vertical="center"/>
    </xf>
    <xf numFmtId="0" fontId="19" fillId="0" borderId="7" xfId="0" applyFont="1" applyBorder="1" applyAlignment="1">
      <alignment vertical="center" wrapText="1" shrinkToFit="1"/>
    </xf>
    <xf numFmtId="0" fontId="13" fillId="0" borderId="7" xfId="0" applyFont="1" applyBorder="1" applyAlignment="1">
      <alignment vertical="center" wrapText="1" shrinkToFit="1"/>
    </xf>
    <xf numFmtId="0" fontId="13" fillId="0" borderId="7" xfId="0" applyFont="1" applyBorder="1" applyAlignment="1">
      <alignment vertical="center"/>
    </xf>
    <xf numFmtId="3" fontId="18" fillId="0" borderId="7" xfId="0" applyNumberFormat="1" applyFont="1" applyBorder="1"/>
    <xf numFmtId="3" fontId="15" fillId="0" borderId="7" xfId="0" applyNumberFormat="1" applyFont="1" applyBorder="1"/>
    <xf numFmtId="0" fontId="14" fillId="0" borderId="0" xfId="0" applyFont="1" applyBorder="1"/>
    <xf numFmtId="49" fontId="13" fillId="0" borderId="0" xfId="0" applyNumberFormat="1" applyFont="1" applyBorder="1" applyAlignment="1">
      <alignment horizontal="center" vertical="center"/>
    </xf>
    <xf numFmtId="0" fontId="19" fillId="0" borderId="0" xfId="0" applyFont="1" applyBorder="1"/>
    <xf numFmtId="0" fontId="23" fillId="0" borderId="0" xfId="0" applyFont="1" applyBorder="1"/>
    <xf numFmtId="0" fontId="13" fillId="0" borderId="0" xfId="0" applyFont="1" applyBorder="1"/>
    <xf numFmtId="49" fontId="19" fillId="0" borderId="0" xfId="0" applyNumberFormat="1" applyFont="1" applyBorder="1" applyAlignment="1">
      <alignment horizontal="center" vertical="center"/>
    </xf>
    <xf numFmtId="0" fontId="19" fillId="0" borderId="0" xfId="0" applyFont="1" applyBorder="1" applyAlignment="1">
      <alignment horizontal="left" vertical="center" indent="1"/>
    </xf>
    <xf numFmtId="0" fontId="19" fillId="0" borderId="0" xfId="0" applyFont="1" applyBorder="1" applyAlignment="1">
      <alignment vertical="center" wrapText="1" shrinkToFit="1"/>
    </xf>
    <xf numFmtId="0" fontId="15" fillId="0" borderId="0" xfId="0" applyFont="1" applyBorder="1"/>
    <xf numFmtId="0" fontId="13" fillId="0" borderId="7" xfId="0" applyFont="1" applyBorder="1" applyAlignment="1">
      <alignment horizontal="left" vertical="center" indent="1"/>
    </xf>
    <xf numFmtId="0" fontId="19" fillId="0" borderId="7" xfId="0" applyFont="1" applyBorder="1" applyAlignment="1">
      <alignment horizontal="left" vertical="center" indent="1"/>
    </xf>
    <xf numFmtId="0" fontId="13" fillId="0" borderId="14" xfId="0" applyFont="1" applyBorder="1" applyAlignment="1">
      <alignment vertical="center" wrapText="1" shrinkToFit="1"/>
    </xf>
    <xf numFmtId="0" fontId="13" fillId="0" borderId="13" xfId="0" applyFont="1" applyBorder="1" applyAlignment="1">
      <alignment vertical="center" wrapText="1" shrinkToFit="1"/>
    </xf>
    <xf numFmtId="49" fontId="13" fillId="0" borderId="7" xfId="0" applyNumberFormat="1" applyFont="1" applyBorder="1" applyAlignment="1">
      <alignment vertical="center" wrapText="1" shrinkToFit="1"/>
    </xf>
    <xf numFmtId="0" fontId="13" fillId="0" borderId="1" xfId="0" applyFont="1" applyBorder="1" applyAlignment="1">
      <alignment horizontal="left"/>
    </xf>
    <xf numFmtId="0" fontId="24" fillId="0" borderId="0" xfId="0" applyFont="1" applyBorder="1" applyAlignment="1"/>
    <xf numFmtId="0" fontId="15" fillId="0" borderId="1" xfId="0" applyFont="1" applyBorder="1" applyAlignment="1">
      <alignment horizontal="center"/>
    </xf>
    <xf numFmtId="0" fontId="13" fillId="3" borderId="7" xfId="0" applyFont="1" applyFill="1" applyBorder="1"/>
    <xf numFmtId="0" fontId="19" fillId="3" borderId="0" xfId="0" applyFont="1" applyFill="1" applyBorder="1"/>
    <xf numFmtId="0" fontId="5" fillId="0" borderId="0" xfId="0" applyFont="1"/>
    <xf numFmtId="0" fontId="13" fillId="0" borderId="7" xfId="0" applyFont="1" applyFill="1" applyBorder="1" applyAlignment="1">
      <alignment vertical="center" wrapText="1" shrinkToFit="1"/>
    </xf>
    <xf numFmtId="0" fontId="19" fillId="0" borderId="14" xfId="0" applyFont="1" applyBorder="1" applyAlignment="1">
      <alignment vertical="center" wrapText="1" shrinkToFit="1"/>
    </xf>
    <xf numFmtId="0" fontId="19" fillId="0" borderId="7" xfId="0" applyFont="1" applyFill="1" applyBorder="1" applyAlignment="1">
      <alignment vertical="center" wrapText="1" shrinkToFit="1"/>
    </xf>
    <xf numFmtId="0" fontId="15" fillId="0" borderId="12" xfId="0" applyFont="1" applyBorder="1" applyAlignment="1"/>
    <xf numFmtId="0" fontId="15" fillId="0" borderId="13" xfId="0" applyFont="1" applyBorder="1" applyAlignment="1"/>
    <xf numFmtId="0" fontId="5" fillId="0" borderId="0" xfId="0" applyFont="1" applyBorder="1"/>
    <xf numFmtId="0" fontId="19" fillId="0" borderId="0" xfId="0" applyFont="1" applyFill="1" applyBorder="1" applyAlignment="1">
      <alignment horizontal="center" wrapText="1"/>
    </xf>
    <xf numFmtId="0" fontId="13" fillId="0" borderId="7" xfId="0" applyFont="1" applyBorder="1" applyAlignment="1">
      <alignment horizontal="right" vertical="center"/>
    </xf>
    <xf numFmtId="49" fontId="25"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8" fillId="0" borderId="7" xfId="0" applyNumberFormat="1" applyFont="1" applyFill="1" applyBorder="1" applyAlignment="1">
      <alignment horizontal="right"/>
    </xf>
    <xf numFmtId="3" fontId="18" fillId="0" borderId="7" xfId="0" applyNumberFormat="1" applyFont="1" applyFill="1" applyBorder="1"/>
    <xf numFmtId="3" fontId="28" fillId="0" borderId="7" xfId="0" applyNumberFormat="1" applyFont="1" applyFill="1" applyBorder="1"/>
    <xf numFmtId="3" fontId="15" fillId="0" borderId="7" xfId="0" applyNumberFormat="1" applyFont="1" applyFill="1" applyBorder="1" applyAlignment="1">
      <alignment horizontal="right"/>
    </xf>
    <xf numFmtId="0" fontId="13" fillId="0" borderId="7" xfId="0" applyFont="1" applyFill="1" applyBorder="1" applyAlignment="1">
      <alignment horizontal="left" vertical="center"/>
    </xf>
    <xf numFmtId="0" fontId="13" fillId="0" borderId="7" xfId="0" applyFont="1" applyFill="1" applyBorder="1" applyAlignment="1">
      <alignment vertical="center"/>
    </xf>
    <xf numFmtId="0" fontId="13" fillId="0" borderId="12" xfId="0" applyFont="1" applyBorder="1" applyAlignment="1">
      <alignment horizontal="left" vertical="center"/>
    </xf>
    <xf numFmtId="49" fontId="13" fillId="0" borderId="8" xfId="0" applyNumberFormat="1" applyFont="1" applyBorder="1" applyAlignment="1">
      <alignment horizontal="center" vertical="center"/>
    </xf>
    <xf numFmtId="0" fontId="13" fillId="3" borderId="0" xfId="0" applyFont="1" applyFill="1" applyBorder="1"/>
    <xf numFmtId="0" fontId="13" fillId="0" borderId="0" xfId="0" applyFont="1" applyBorder="1" applyAlignment="1">
      <alignment wrapText="1"/>
    </xf>
    <xf numFmtId="0" fontId="15" fillId="0" borderId="0" xfId="0" applyFont="1" applyBorder="1" applyAlignment="1"/>
    <xf numFmtId="0" fontId="13" fillId="0" borderId="0" xfId="0" applyFont="1" applyBorder="1" applyAlignment="1"/>
    <xf numFmtId="3" fontId="13" fillId="0" borderId="0" xfId="0" applyNumberFormat="1" applyFont="1" applyAlignment="1">
      <alignment horizontal="center"/>
    </xf>
    <xf numFmtId="0" fontId="19" fillId="0" borderId="7" xfId="0" applyFont="1" applyFill="1" applyBorder="1" applyAlignment="1">
      <alignment horizontal="left" vertical="center"/>
    </xf>
    <xf numFmtId="0" fontId="19" fillId="3" borderId="7" xfId="0" applyFont="1" applyFill="1" applyBorder="1" applyAlignment="1">
      <alignment horizontal="center" wrapText="1"/>
    </xf>
    <xf numFmtId="0" fontId="19" fillId="0" borderId="7" xfId="0" applyFont="1" applyBorder="1" applyAlignment="1">
      <alignment horizontal="left" vertical="center"/>
    </xf>
    <xf numFmtId="0" fontId="13" fillId="0" borderId="7" xfId="0" applyFont="1" applyBorder="1" applyAlignment="1">
      <alignment horizontal="left" vertical="center"/>
    </xf>
    <xf numFmtId="3" fontId="18" fillId="0" borderId="7" xfId="0" applyNumberFormat="1" applyFont="1" applyFill="1" applyBorder="1" applyAlignment="1">
      <alignment horizontal="right"/>
    </xf>
    <xf numFmtId="3" fontId="15" fillId="0" borderId="7" xfId="0" applyNumberFormat="1" applyFont="1" applyFill="1" applyBorder="1" applyAlignment="1">
      <alignment horizontal="right"/>
    </xf>
    <xf numFmtId="0" fontId="19" fillId="3" borderId="7" xfId="0" applyFont="1" applyFill="1" applyBorder="1" applyAlignment="1">
      <alignment horizontal="center"/>
    </xf>
    <xf numFmtId="0" fontId="19" fillId="3" borderId="5" xfId="0" applyFont="1" applyFill="1" applyBorder="1" applyAlignment="1">
      <alignment horizontal="center"/>
    </xf>
    <xf numFmtId="49" fontId="19" fillId="3" borderId="7" xfId="0" applyNumberFormat="1" applyFont="1" applyFill="1" applyBorder="1" applyAlignment="1">
      <alignment horizontal="center" vertical="top" wrapText="1"/>
    </xf>
    <xf numFmtId="0" fontId="19" fillId="0" borderId="7" xfId="0" applyFont="1" applyFill="1" applyBorder="1" applyAlignment="1">
      <alignment vertical="center"/>
    </xf>
    <xf numFmtId="49" fontId="19" fillId="0" borderId="7" xfId="0" applyNumberFormat="1" applyFont="1" applyFill="1" applyBorder="1" applyAlignment="1">
      <alignment horizontal="center" vertical="center"/>
    </xf>
    <xf numFmtId="3" fontId="15" fillId="0" borderId="7" xfId="0" applyNumberFormat="1" applyFont="1" applyFill="1" applyBorder="1" applyAlignment="1">
      <alignment horizontal="right"/>
    </xf>
    <xf numFmtId="49" fontId="26" fillId="0" borderId="7" xfId="0" applyNumberFormat="1" applyFont="1" applyFill="1" applyBorder="1" applyAlignment="1">
      <alignment horizontal="center" vertical="center"/>
    </xf>
    <xf numFmtId="49" fontId="13" fillId="0" borderId="7" xfId="0" applyNumberFormat="1" applyFont="1" applyFill="1" applyBorder="1" applyAlignment="1">
      <alignment horizontal="center" vertical="center"/>
    </xf>
    <xf numFmtId="0" fontId="19" fillId="3" borderId="5" xfId="0" applyFont="1" applyFill="1" applyBorder="1" applyAlignment="1">
      <alignment horizontal="center"/>
    </xf>
    <xf numFmtId="3" fontId="18" fillId="0" borderId="7" xfId="0" applyNumberFormat="1" applyFont="1" applyFill="1" applyBorder="1" applyAlignment="1">
      <alignment horizontal="right"/>
    </xf>
    <xf numFmtId="0" fontId="19" fillId="3" borderId="7" xfId="0" applyFont="1" applyFill="1" applyBorder="1" applyAlignment="1">
      <alignment horizontal="center"/>
    </xf>
    <xf numFmtId="49" fontId="25" fillId="0" borderId="7" xfId="0" applyNumberFormat="1" applyFont="1" applyFill="1" applyBorder="1" applyAlignment="1">
      <alignment horizontal="center" vertical="center"/>
    </xf>
    <xf numFmtId="0" fontId="19" fillId="0" borderId="7" xfId="0" applyFont="1" applyFill="1" applyBorder="1" applyAlignment="1">
      <alignment horizontal="left" vertical="center"/>
    </xf>
    <xf numFmtId="0" fontId="19" fillId="3" borderId="7" xfId="0" applyFont="1" applyFill="1" applyBorder="1" applyAlignment="1">
      <alignment horizontal="center" wrapText="1"/>
    </xf>
    <xf numFmtId="0" fontId="13" fillId="0" borderId="0" xfId="0" applyFont="1" applyBorder="1" applyAlignment="1">
      <alignment wrapText="1"/>
    </xf>
    <xf numFmtId="0" fontId="13" fillId="0" borderId="7" xfId="0" applyFont="1" applyBorder="1" applyAlignment="1">
      <alignment wrapText="1"/>
    </xf>
    <xf numFmtId="0" fontId="13" fillId="0" borderId="0" xfId="0" applyFont="1" applyBorder="1" applyAlignment="1"/>
    <xf numFmtId="0" fontId="19" fillId="0" borderId="7" xfId="0" applyFont="1" applyBorder="1" applyAlignment="1">
      <alignment horizontal="center" vertical="center"/>
    </xf>
    <xf numFmtId="0" fontId="13" fillId="0" borderId="7" xfId="0" applyFont="1" applyBorder="1" applyAlignment="1">
      <alignment horizontal="center" vertical="center"/>
    </xf>
    <xf numFmtId="49" fontId="13" fillId="0" borderId="7" xfId="0" applyNumberFormat="1" applyFont="1" applyBorder="1" applyAlignment="1">
      <alignment horizontal="center" vertical="center"/>
    </xf>
    <xf numFmtId="49" fontId="19"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49" fontId="25" fillId="0" borderId="7" xfId="0" applyNumberFormat="1" applyFont="1" applyBorder="1" applyAlignment="1">
      <alignment horizontal="center" vertical="center"/>
    </xf>
    <xf numFmtId="0" fontId="19" fillId="0" borderId="7" xfId="0" applyFont="1" applyBorder="1" applyAlignment="1">
      <alignment horizontal="left" vertical="center"/>
    </xf>
    <xf numFmtId="0" fontId="13" fillId="0" borderId="7" xfId="0" applyFont="1" applyBorder="1" applyAlignment="1">
      <alignment horizontal="left" vertical="center"/>
    </xf>
    <xf numFmtId="0" fontId="25" fillId="0" borderId="7" xfId="0" applyFont="1" applyFill="1" applyBorder="1" applyAlignment="1">
      <alignment horizontal="left" vertical="center"/>
    </xf>
    <xf numFmtId="0" fontId="25" fillId="0" borderId="7" xfId="0" applyFont="1" applyFill="1" applyBorder="1" applyAlignment="1">
      <alignment vertical="center" wrapText="1" shrinkToFit="1"/>
    </xf>
    <xf numFmtId="0" fontId="13" fillId="0" borderId="7" xfId="0" applyFont="1" applyFill="1" applyBorder="1" applyAlignment="1">
      <alignment horizontal="right" vertical="center"/>
    </xf>
    <xf numFmtId="0" fontId="25" fillId="0" borderId="7" xfId="0" applyFont="1" applyBorder="1" applyAlignment="1">
      <alignment vertical="center"/>
    </xf>
    <xf numFmtId="0" fontId="26" fillId="0" borderId="7" xfId="0" applyFont="1" applyFill="1" applyBorder="1" applyAlignment="1">
      <alignment vertical="center" wrapText="1" shrinkToFit="1"/>
    </xf>
    <xf numFmtId="0" fontId="25" fillId="0" borderId="7" xfId="0" applyFont="1" applyBorder="1" applyAlignment="1">
      <alignment horizontal="left" vertical="center" indent="1"/>
    </xf>
    <xf numFmtId="0" fontId="25" fillId="0" borderId="7" xfId="0" applyFont="1" applyBorder="1" applyAlignment="1">
      <alignment horizontal="center" vertical="center"/>
    </xf>
    <xf numFmtId="0" fontId="26" fillId="0" borderId="7" xfId="0" applyFont="1" applyBorder="1" applyAlignment="1">
      <alignment vertical="center" wrapText="1" shrinkToFit="1"/>
    </xf>
    <xf numFmtId="0" fontId="26" fillId="0" borderId="7" xfId="0" applyFont="1" applyBorder="1" applyAlignment="1">
      <alignment vertical="center"/>
    </xf>
    <xf numFmtId="0" fontId="26" fillId="0" borderId="7" xfId="0" applyFont="1" applyBorder="1" applyAlignment="1">
      <alignment horizontal="left" vertical="center" indent="1"/>
    </xf>
    <xf numFmtId="0" fontId="25" fillId="0" borderId="7" xfId="0" applyFont="1" applyBorder="1" applyAlignment="1">
      <alignment vertical="center" wrapText="1" shrinkToFit="1"/>
    </xf>
    <xf numFmtId="3" fontId="29" fillId="0" borderId="7" xfId="0" applyNumberFormat="1" applyFont="1" applyFill="1" applyBorder="1" applyAlignment="1">
      <alignment horizontal="right"/>
    </xf>
    <xf numFmtId="3" fontId="29" fillId="0" borderId="12" xfId="0" applyNumberFormat="1" applyFont="1" applyFill="1" applyBorder="1" applyAlignment="1">
      <alignment horizontal="right"/>
    </xf>
    <xf numFmtId="0" fontId="30" fillId="0" borderId="8" xfId="0" applyFont="1" applyBorder="1" applyAlignment="1">
      <alignment horizontal="right"/>
    </xf>
    <xf numFmtId="3" fontId="29" fillId="0" borderId="7" xfId="0" applyNumberFormat="1" applyFont="1" applyBorder="1"/>
    <xf numFmtId="0" fontId="25" fillId="0" borderId="7" xfId="0" applyFont="1" applyFill="1" applyBorder="1" applyAlignment="1">
      <alignment vertical="top" wrapText="1" shrinkToFit="1"/>
    </xf>
    <xf numFmtId="0" fontId="13" fillId="0" borderId="7" xfId="0" applyFont="1" applyBorder="1" applyAlignment="1">
      <alignment vertical="top" wrapText="1" shrinkToFit="1"/>
    </xf>
    <xf numFmtId="0" fontId="19" fillId="0" borderId="7" xfId="0" applyFont="1" applyBorder="1" applyAlignment="1">
      <alignment vertical="top"/>
    </xf>
    <xf numFmtId="0" fontId="19" fillId="0" borderId="7" xfId="0" applyFont="1" applyBorder="1" applyAlignment="1">
      <alignment vertical="top" wrapText="1" shrinkToFit="1"/>
    </xf>
    <xf numFmtId="0" fontId="26" fillId="0" borderId="7" xfId="0" applyFont="1" applyBorder="1" applyAlignment="1">
      <alignment vertical="top" wrapText="1" shrinkToFit="1"/>
    </xf>
    <xf numFmtId="0" fontId="19" fillId="0" borderId="7" xfId="0" applyFont="1" applyBorder="1" applyAlignment="1">
      <alignment horizontal="right" vertical="center"/>
    </xf>
    <xf numFmtId="0" fontId="29" fillId="0" borderId="7" xfId="0" applyFont="1" applyBorder="1" applyAlignment="1">
      <alignment horizontal="center"/>
    </xf>
    <xf numFmtId="0" fontId="29" fillId="0" borderId="0" xfId="0" applyFont="1" applyBorder="1" applyAlignment="1">
      <alignment horizontal="center"/>
    </xf>
    <xf numFmtId="0" fontId="29" fillId="0" borderId="7" xfId="0" applyFont="1" applyBorder="1" applyAlignment="1"/>
    <xf numFmtId="0" fontId="29" fillId="0" borderId="4" xfId="0" applyFont="1" applyBorder="1" applyAlignment="1">
      <alignment horizontal="center"/>
    </xf>
    <xf numFmtId="0" fontId="31" fillId="0" borderId="1" xfId="0" applyFont="1" applyBorder="1" applyAlignment="1"/>
    <xf numFmtId="0" fontId="31" fillId="0" borderId="0" xfId="0" applyFont="1" applyBorder="1" applyAlignment="1"/>
    <xf numFmtId="0" fontId="31" fillId="0" borderId="10" xfId="0" applyFont="1" applyBorder="1" applyAlignment="1"/>
    <xf numFmtId="0" fontId="31" fillId="0" borderId="2" xfId="0" applyFont="1" applyBorder="1" applyAlignment="1"/>
    <xf numFmtId="0" fontId="31" fillId="0" borderId="5" xfId="0" applyFont="1" applyBorder="1" applyAlignment="1"/>
    <xf numFmtId="0" fontId="29" fillId="0" borderId="12" xfId="0" applyFont="1" applyBorder="1" applyAlignment="1">
      <alignment horizontal="center"/>
    </xf>
    <xf numFmtId="0" fontId="29" fillId="0" borderId="1" xfId="0" applyFont="1" applyBorder="1" applyAlignment="1">
      <alignment horizontal="center"/>
    </xf>
    <xf numFmtId="0" fontId="31" fillId="0" borderId="3" xfId="0" applyFont="1" applyBorder="1" applyAlignment="1"/>
    <xf numFmtId="0" fontId="31" fillId="0" borderId="4" xfId="0" applyFont="1" applyBorder="1" applyAlignment="1"/>
    <xf numFmtId="0" fontId="31" fillId="0" borderId="9" xfId="0" applyFont="1" applyBorder="1" applyAlignment="1"/>
    <xf numFmtId="0" fontId="34" fillId="4" borderId="0" xfId="3" applyFont="1" applyFill="1"/>
    <xf numFmtId="0" fontId="33" fillId="4" borderId="0" xfId="3" applyFont="1" applyFill="1"/>
    <xf numFmtId="0" fontId="35" fillId="4" borderId="0" xfId="3" applyFont="1" applyFill="1"/>
    <xf numFmtId="0" fontId="19" fillId="3" borderId="7" xfId="0" applyFont="1" applyFill="1" applyBorder="1" applyAlignment="1">
      <alignment horizontal="center" wrapText="1"/>
    </xf>
    <xf numFmtId="0" fontId="19" fillId="0" borderId="0" xfId="0" applyFont="1"/>
    <xf numFmtId="0" fontId="36" fillId="0" borderId="0" xfId="0" applyFont="1"/>
    <xf numFmtId="0" fontId="36" fillId="5" borderId="0" xfId="0" applyFont="1" applyFill="1"/>
    <xf numFmtId="0" fontId="0" fillId="5" borderId="0" xfId="0" applyFont="1" applyFill="1"/>
    <xf numFmtId="3" fontId="18" fillId="4" borderId="7" xfId="0" applyNumberFormat="1" applyFont="1" applyFill="1" applyBorder="1"/>
    <xf numFmtId="3" fontId="15" fillId="4" borderId="7" xfId="0" applyNumberFormat="1" applyFont="1" applyFill="1" applyBorder="1"/>
    <xf numFmtId="0" fontId="40" fillId="4" borderId="0" xfId="3" applyFont="1" applyFill="1"/>
    <xf numFmtId="49" fontId="13" fillId="4" borderId="0" xfId="7" applyNumberFormat="1" applyFont="1" applyFill="1" applyProtection="1"/>
    <xf numFmtId="49" fontId="13" fillId="4" borderId="0" xfId="7" applyNumberFormat="1" applyFont="1" applyFill="1" applyAlignment="1" applyProtection="1">
      <alignment horizontal="right"/>
    </xf>
    <xf numFmtId="49" fontId="13" fillId="4" borderId="0" xfId="7" applyNumberFormat="1" applyFont="1" applyFill="1" applyBorder="1" applyProtection="1"/>
    <xf numFmtId="49" fontId="13" fillId="4" borderId="0" xfId="7" applyNumberFormat="1" applyFont="1" applyFill="1" applyBorder="1" applyAlignment="1" applyProtection="1">
      <alignment horizontal="center"/>
    </xf>
    <xf numFmtId="49" fontId="13" fillId="4" borderId="0" xfId="7" applyNumberFormat="1" applyFont="1" applyFill="1" applyAlignment="1" applyProtection="1"/>
    <xf numFmtId="49" fontId="19" fillId="4" borderId="0" xfId="7" applyNumberFormat="1" applyFont="1" applyFill="1" applyProtection="1"/>
    <xf numFmtId="49" fontId="19" fillId="4" borderId="0" xfId="7" applyNumberFormat="1" applyFont="1" applyFill="1" applyAlignment="1" applyProtection="1">
      <alignment horizontal="center" wrapText="1"/>
    </xf>
    <xf numFmtId="49" fontId="19" fillId="4" borderId="0" xfId="7" applyNumberFormat="1" applyFont="1" applyFill="1" applyAlignment="1" applyProtection="1">
      <alignment wrapText="1"/>
    </xf>
    <xf numFmtId="0" fontId="19" fillId="4" borderId="0" xfId="7" applyNumberFormat="1" applyFont="1" applyFill="1" applyAlignment="1" applyProtection="1">
      <alignment vertical="center"/>
    </xf>
    <xf numFmtId="0" fontId="19" fillId="4" borderId="0" xfId="7" applyNumberFormat="1" applyFont="1" applyFill="1" applyAlignment="1" applyProtection="1">
      <alignment wrapText="1"/>
    </xf>
    <xf numFmtId="49" fontId="19" fillId="4" borderId="0" xfId="7" applyNumberFormat="1" applyFont="1" applyFill="1" applyAlignment="1" applyProtection="1"/>
    <xf numFmtId="49" fontId="13" fillId="4" borderId="7" xfId="7" applyNumberFormat="1" applyFont="1" applyFill="1" applyBorder="1" applyAlignment="1" applyProtection="1">
      <alignment horizontal="center"/>
      <protection locked="0"/>
    </xf>
    <xf numFmtId="49" fontId="41" fillId="4" borderId="0" xfId="7" applyNumberFormat="1" applyFont="1" applyFill="1" applyProtection="1"/>
    <xf numFmtId="49" fontId="13" fillId="4" borderId="0" xfId="7" applyNumberFormat="1" applyFont="1" applyFill="1" applyBorder="1" applyAlignment="1" applyProtection="1">
      <alignment horizontal="center" vertical="center"/>
    </xf>
    <xf numFmtId="49" fontId="24" fillId="4" borderId="0" xfId="7" applyNumberFormat="1" applyFont="1" applyFill="1" applyProtection="1"/>
    <xf numFmtId="49" fontId="13" fillId="4" borderId="7" xfId="7" applyNumberFormat="1" applyFont="1" applyFill="1" applyBorder="1" applyAlignment="1" applyProtection="1">
      <alignment horizontal="center" vertical="center"/>
    </xf>
    <xf numFmtId="0" fontId="24" fillId="4" borderId="0" xfId="7" applyNumberFormat="1" applyFont="1" applyFill="1" applyProtection="1"/>
    <xf numFmtId="0" fontId="13" fillId="4" borderId="7" xfId="7" applyNumberFormat="1" applyFont="1" applyFill="1" applyBorder="1" applyAlignment="1" applyProtection="1">
      <alignment horizontal="center" vertical="center"/>
      <protection locked="0"/>
    </xf>
    <xf numFmtId="49" fontId="13" fillId="4" borderId="0" xfId="7" applyNumberFormat="1" applyFont="1" applyFill="1" applyAlignment="1" applyProtection="1">
      <alignment horizontal="center" vertical="center"/>
    </xf>
    <xf numFmtId="49" fontId="13" fillId="4" borderId="0" xfId="7" applyNumberFormat="1" applyFont="1" applyFill="1" applyBorder="1" applyAlignment="1" applyProtection="1">
      <alignment horizontal="left" vertical="center"/>
    </xf>
    <xf numFmtId="49" fontId="13" fillId="4" borderId="12" xfId="7" applyNumberFormat="1" applyFont="1" applyFill="1" applyBorder="1" applyAlignment="1" applyProtection="1">
      <alignment horizontal="center" vertical="center"/>
      <protection locked="0"/>
    </xf>
    <xf numFmtId="49" fontId="19" fillId="4" borderId="7" xfId="7" applyNumberFormat="1" applyFont="1" applyFill="1" applyBorder="1" applyAlignment="1" applyProtection="1">
      <alignment horizontal="center" vertical="center"/>
      <protection locked="0"/>
    </xf>
    <xf numFmtId="49" fontId="13" fillId="4" borderId="0" xfId="7" applyNumberFormat="1" applyFont="1" applyFill="1" applyBorder="1" applyAlignment="1" applyProtection="1">
      <alignment vertical="center"/>
      <protection locked="0"/>
    </xf>
    <xf numFmtId="49" fontId="13" fillId="4" borderId="0" xfId="7" applyNumberFormat="1" applyFont="1" applyFill="1" applyBorder="1" applyAlignment="1" applyProtection="1">
      <protection locked="0"/>
    </xf>
    <xf numFmtId="0" fontId="0" fillId="0" borderId="0" xfId="0" applyFont="1"/>
    <xf numFmtId="0" fontId="10" fillId="0" borderId="0" xfId="2" applyFont="1"/>
    <xf numFmtId="0" fontId="46" fillId="0" borderId="0" xfId="3" applyFont="1"/>
    <xf numFmtId="0" fontId="46" fillId="0" borderId="0" xfId="3" applyFont="1" applyFill="1"/>
    <xf numFmtId="0" fontId="43" fillId="0" borderId="0" xfId="3" applyFont="1"/>
    <xf numFmtId="0" fontId="10" fillId="0" borderId="0" xfId="2" applyFont="1" applyFill="1" applyAlignment="1">
      <alignment wrapText="1"/>
    </xf>
    <xf numFmtId="0" fontId="19" fillId="7" borderId="7" xfId="0" applyFont="1" applyFill="1" applyBorder="1" applyAlignment="1">
      <alignment horizontal="center" vertical="center"/>
    </xf>
    <xf numFmtId="3" fontId="19" fillId="0" borderId="57" xfId="0" applyNumberFormat="1" applyFont="1" applyBorder="1" applyAlignment="1">
      <alignment horizontal="center" vertical="center"/>
    </xf>
    <xf numFmtId="3" fontId="19" fillId="0" borderId="58" xfId="0" applyNumberFormat="1" applyFont="1" applyBorder="1" applyAlignment="1">
      <alignment horizontal="center" vertical="center"/>
    </xf>
    <xf numFmtId="3" fontId="19" fillId="0" borderId="59" xfId="0" applyNumberFormat="1" applyFont="1" applyBorder="1" applyAlignment="1">
      <alignment horizontal="center" vertical="center"/>
    </xf>
    <xf numFmtId="3" fontId="19" fillId="0" borderId="60" xfId="0" applyNumberFormat="1" applyFont="1" applyBorder="1" applyAlignment="1">
      <alignment horizontal="center" vertical="center"/>
    </xf>
    <xf numFmtId="3" fontId="13" fillId="0" borderId="61" xfId="0" applyNumberFormat="1" applyFont="1" applyBorder="1" applyAlignment="1">
      <alignment horizontal="center" vertical="center"/>
    </xf>
    <xf numFmtId="3" fontId="19" fillId="0" borderId="61" xfId="0" applyNumberFormat="1" applyFont="1" applyBorder="1" applyAlignment="1">
      <alignment horizontal="center" vertical="center"/>
    </xf>
    <xf numFmtId="3" fontId="19" fillId="0" borderId="62" xfId="0" applyNumberFormat="1" applyFont="1" applyBorder="1" applyAlignment="1">
      <alignment horizontal="center" vertical="center"/>
    </xf>
    <xf numFmtId="3" fontId="13" fillId="0" borderId="63" xfId="0" applyNumberFormat="1" applyFont="1" applyBorder="1" applyAlignment="1">
      <alignment horizontal="center" vertical="center"/>
    </xf>
    <xf numFmtId="3" fontId="13" fillId="0" borderId="64" xfId="0" applyNumberFormat="1" applyFont="1" applyBorder="1" applyAlignment="1">
      <alignment horizontal="center" vertical="center"/>
    </xf>
    <xf numFmtId="3" fontId="13" fillId="0" borderId="62" xfId="0" applyNumberFormat="1" applyFont="1" applyBorder="1" applyAlignment="1">
      <alignment horizontal="center" vertical="center"/>
    </xf>
    <xf numFmtId="3" fontId="19" fillId="0" borderId="63" xfId="0" applyNumberFormat="1" applyFont="1" applyBorder="1" applyAlignment="1">
      <alignment horizontal="center" vertical="center"/>
    </xf>
    <xf numFmtId="3" fontId="13" fillId="0" borderId="61" xfId="0" applyNumberFormat="1" applyFont="1" applyFill="1" applyBorder="1" applyAlignment="1">
      <alignment horizontal="center" vertical="center"/>
    </xf>
    <xf numFmtId="3" fontId="19" fillId="0" borderId="61" xfId="0" applyNumberFormat="1" applyFont="1" applyFill="1" applyBorder="1" applyAlignment="1">
      <alignment horizontal="center" vertical="center"/>
    </xf>
    <xf numFmtId="3" fontId="19" fillId="0" borderId="62" xfId="0" applyNumberFormat="1" applyFont="1" applyFill="1" applyBorder="1" applyAlignment="1">
      <alignment horizontal="center" vertical="center"/>
    </xf>
    <xf numFmtId="3" fontId="13" fillId="0" borderId="63" xfId="0" applyNumberFormat="1" applyFont="1" applyFill="1" applyBorder="1" applyAlignment="1">
      <alignment horizontal="center" vertical="center"/>
    </xf>
    <xf numFmtId="3" fontId="13" fillId="0" borderId="64" xfId="0" applyNumberFormat="1" applyFont="1" applyFill="1" applyBorder="1" applyAlignment="1">
      <alignment horizontal="center" vertical="center"/>
    </xf>
    <xf numFmtId="3" fontId="13" fillId="0" borderId="0" xfId="0" applyNumberFormat="1" applyFont="1" applyBorder="1"/>
    <xf numFmtId="3" fontId="19" fillId="0" borderId="0" xfId="0" applyNumberFormat="1" applyFont="1" applyBorder="1"/>
    <xf numFmtId="3" fontId="19" fillId="7" borderId="7" xfId="0" applyNumberFormat="1" applyFont="1" applyFill="1" applyBorder="1" applyAlignment="1">
      <alignment horizontal="center" vertical="center" wrapText="1"/>
    </xf>
    <xf numFmtId="3" fontId="8" fillId="0" borderId="63" xfId="0" applyNumberFormat="1" applyFont="1" applyBorder="1" applyAlignment="1">
      <alignment horizontal="center" vertical="center"/>
    </xf>
    <xf numFmtId="4" fontId="8" fillId="0" borderId="0" xfId="0" applyNumberFormat="1" applyFont="1" applyBorder="1" applyAlignment="1">
      <alignment horizontal="center" vertical="center"/>
    </xf>
    <xf numFmtId="3" fontId="8" fillId="0" borderId="62" xfId="0" applyNumberFormat="1" applyFont="1" applyFill="1" applyBorder="1" applyAlignment="1">
      <alignment horizontal="center" vertical="center"/>
    </xf>
    <xf numFmtId="3" fontId="49" fillId="7" borderId="7" xfId="0" applyNumberFormat="1" applyFont="1" applyFill="1" applyBorder="1" applyAlignment="1">
      <alignment horizontal="center" vertical="center" wrapText="1"/>
    </xf>
    <xf numFmtId="3" fontId="10" fillId="6" borderId="62" xfId="0" applyNumberFormat="1" applyFont="1" applyFill="1" applyBorder="1" applyAlignment="1">
      <alignment horizontal="center" vertical="center"/>
    </xf>
    <xf numFmtId="3" fontId="8" fillId="6" borderId="63" xfId="0" applyNumberFormat="1" applyFont="1" applyFill="1" applyBorder="1" applyAlignment="1">
      <alignment horizontal="center" vertical="center"/>
    </xf>
    <xf numFmtId="3" fontId="8" fillId="6" borderId="62" xfId="0" applyNumberFormat="1" applyFont="1" applyFill="1" applyBorder="1" applyAlignment="1">
      <alignment horizontal="center" vertical="center"/>
    </xf>
    <xf numFmtId="3" fontId="10" fillId="0" borderId="62" xfId="0" applyNumberFormat="1" applyFont="1" applyFill="1" applyBorder="1" applyAlignment="1">
      <alignment horizontal="center" vertical="center"/>
    </xf>
    <xf numFmtId="3" fontId="10" fillId="0" borderId="63" xfId="0" applyNumberFormat="1" applyFont="1" applyBorder="1" applyAlignment="1" applyProtection="1">
      <alignment horizontal="center" vertical="center"/>
      <protection hidden="1"/>
    </xf>
    <xf numFmtId="0" fontId="8" fillId="0" borderId="0" xfId="0" applyFont="1" applyBorder="1" applyAlignment="1">
      <alignment horizontal="left" vertical="center"/>
    </xf>
    <xf numFmtId="3" fontId="8" fillId="0" borderId="63" xfId="0" applyNumberFormat="1" applyFont="1" applyFill="1" applyBorder="1" applyAlignment="1">
      <alignment horizontal="center" vertical="center"/>
    </xf>
    <xf numFmtId="3" fontId="10" fillId="0" borderId="63" xfId="0" applyNumberFormat="1" applyFont="1" applyFill="1" applyBorder="1" applyAlignment="1" applyProtection="1">
      <alignment horizontal="center" vertical="center"/>
      <protection hidden="1"/>
    </xf>
    <xf numFmtId="3" fontId="7" fillId="0" borderId="63" xfId="0" applyNumberFormat="1" applyFont="1" applyBorder="1" applyAlignment="1">
      <alignment horizontal="center" vertical="center"/>
    </xf>
    <xf numFmtId="0" fontId="10" fillId="0" borderId="0" xfId="0" applyFont="1" applyFill="1" applyBorder="1" applyAlignment="1">
      <alignment horizontal="center" vertical="center"/>
    </xf>
    <xf numFmtId="4" fontId="8" fillId="0" borderId="0" xfId="0" applyNumberFormat="1" applyFont="1" applyFill="1" applyBorder="1" applyAlignment="1">
      <alignment horizontal="center" vertical="center"/>
    </xf>
    <xf numFmtId="3" fontId="45" fillId="0" borderId="63" xfId="0" applyNumberFormat="1" applyFont="1" applyFill="1" applyBorder="1" applyAlignment="1" applyProtection="1">
      <alignment horizontal="center" vertical="center"/>
      <protection hidden="1"/>
    </xf>
    <xf numFmtId="3" fontId="13" fillId="6" borderId="62" xfId="0" applyNumberFormat="1" applyFont="1" applyFill="1" applyBorder="1" applyAlignment="1">
      <alignment horizontal="center" vertical="center"/>
    </xf>
    <xf numFmtId="3" fontId="13" fillId="6" borderId="63" xfId="0" applyNumberFormat="1" applyFont="1" applyFill="1" applyBorder="1" applyAlignment="1">
      <alignment horizontal="center" vertical="center"/>
    </xf>
    <xf numFmtId="0" fontId="8" fillId="0" borderId="0" xfId="0" applyFont="1" applyFill="1" applyBorder="1" applyAlignment="1">
      <alignment horizontal="left" vertical="center"/>
    </xf>
    <xf numFmtId="3" fontId="8" fillId="4" borderId="63" xfId="0" applyNumberFormat="1" applyFont="1" applyFill="1" applyBorder="1" applyAlignment="1">
      <alignment horizontal="center" vertical="center"/>
    </xf>
    <xf numFmtId="3" fontId="8" fillId="4" borderId="62" xfId="0" applyNumberFormat="1" applyFont="1" applyFill="1" applyBorder="1" applyAlignment="1">
      <alignment horizontal="center" vertical="center"/>
    </xf>
    <xf numFmtId="3" fontId="13" fillId="0" borderId="62" xfId="0" applyNumberFormat="1" applyFont="1" applyFill="1" applyBorder="1" applyAlignment="1">
      <alignment horizontal="center" vertical="center"/>
    </xf>
    <xf numFmtId="3" fontId="13" fillId="6" borderId="64" xfId="0" applyNumberFormat="1" applyFont="1" applyFill="1" applyBorder="1" applyAlignment="1">
      <alignment horizontal="center" vertical="center"/>
    </xf>
    <xf numFmtId="3" fontId="13" fillId="4" borderId="63" xfId="0" applyNumberFormat="1" applyFont="1" applyFill="1" applyBorder="1" applyAlignment="1">
      <alignment horizontal="center" vertical="center"/>
    </xf>
    <xf numFmtId="3" fontId="13" fillId="4" borderId="61" xfId="0" applyNumberFormat="1" applyFont="1" applyFill="1" applyBorder="1" applyAlignment="1">
      <alignment horizontal="center" vertical="center"/>
    </xf>
    <xf numFmtId="3" fontId="13" fillId="4" borderId="64" xfId="0" applyNumberFormat="1" applyFont="1" applyFill="1" applyBorder="1" applyAlignment="1">
      <alignment horizontal="center" vertical="center"/>
    </xf>
    <xf numFmtId="3" fontId="13" fillId="0" borderId="65" xfId="0" applyNumberFormat="1" applyFont="1" applyFill="1" applyBorder="1" applyAlignment="1">
      <alignment horizontal="center" vertical="center"/>
    </xf>
    <xf numFmtId="3" fontId="13" fillId="0" borderId="29" xfId="0" applyNumberFormat="1" applyFont="1" applyFill="1" applyBorder="1" applyAlignment="1">
      <alignment horizontal="center" vertical="center"/>
    </xf>
    <xf numFmtId="165" fontId="10" fillId="0" borderId="0" xfId="0" applyNumberFormat="1" applyFont="1" applyFill="1" applyBorder="1" applyAlignment="1" applyProtection="1">
      <alignment horizontal="center" vertical="center"/>
      <protection hidden="1"/>
    </xf>
    <xf numFmtId="3" fontId="13" fillId="0" borderId="0" xfId="0" applyNumberFormat="1" applyFont="1" applyBorder="1" applyAlignment="1">
      <alignment horizontal="center" vertical="center"/>
    </xf>
    <xf numFmtId="3" fontId="19" fillId="7" borderId="66" xfId="0" applyNumberFormat="1" applyFont="1" applyFill="1" applyBorder="1" applyAlignment="1">
      <alignment horizontal="center" vertical="center" wrapText="1"/>
    </xf>
    <xf numFmtId="3" fontId="8" fillId="6" borderId="0" xfId="0" applyNumberFormat="1" applyFont="1" applyFill="1" applyBorder="1" applyAlignment="1">
      <alignment horizontal="center" vertical="center"/>
    </xf>
    <xf numFmtId="3" fontId="19" fillId="7" borderId="36" xfId="0" applyNumberFormat="1" applyFont="1" applyFill="1" applyBorder="1" applyAlignment="1">
      <alignment horizontal="center" vertical="center" wrapText="1"/>
    </xf>
    <xf numFmtId="3" fontId="19" fillId="7" borderId="39" xfId="0" applyNumberFormat="1" applyFont="1" applyFill="1" applyBorder="1" applyAlignment="1">
      <alignment horizontal="center" vertical="center" wrapText="1"/>
    </xf>
    <xf numFmtId="3" fontId="19" fillId="7" borderId="67" xfId="0" applyNumberFormat="1" applyFont="1" applyFill="1" applyBorder="1" applyAlignment="1">
      <alignment horizontal="center" vertical="center" wrapText="1"/>
    </xf>
    <xf numFmtId="3" fontId="19" fillId="7" borderId="68" xfId="0" applyNumberFormat="1" applyFont="1" applyFill="1" applyBorder="1" applyAlignment="1">
      <alignment horizontal="center" vertical="center" wrapText="1"/>
    </xf>
    <xf numFmtId="3" fontId="8" fillId="8" borderId="0" xfId="0" applyNumberFormat="1" applyFont="1" applyFill="1" applyBorder="1" applyAlignment="1">
      <alignment horizontal="center" vertical="center"/>
    </xf>
    <xf numFmtId="3" fontId="7" fillId="9" borderId="0" xfId="0" applyNumberFormat="1" applyFont="1" applyFill="1" applyBorder="1" applyAlignment="1">
      <alignment horizontal="center" vertical="center"/>
    </xf>
    <xf numFmtId="3" fontId="8" fillId="9" borderId="0" xfId="0" applyNumberFormat="1" applyFont="1" applyFill="1" applyBorder="1" applyAlignment="1">
      <alignment horizontal="center" vertical="center"/>
    </xf>
    <xf numFmtId="4" fontId="8" fillId="8" borderId="0" xfId="0" applyNumberFormat="1" applyFont="1" applyFill="1" applyBorder="1" applyAlignment="1">
      <alignment horizontal="center" vertical="center"/>
    </xf>
    <xf numFmtId="0" fontId="8" fillId="8" borderId="0" xfId="0" applyNumberFormat="1" applyFont="1" applyFill="1" applyBorder="1" applyAlignment="1">
      <alignment horizontal="center" vertical="center"/>
    </xf>
    <xf numFmtId="3" fontId="10" fillId="9" borderId="0" xfId="0" applyNumberFormat="1" applyFont="1" applyFill="1" applyBorder="1" applyAlignment="1">
      <alignment horizontal="center" vertical="center" wrapText="1" shrinkToFit="1"/>
    </xf>
    <xf numFmtId="3" fontId="10" fillId="6" borderId="63" xfId="0" applyNumberFormat="1" applyFont="1" applyFill="1" applyBorder="1" applyAlignment="1" applyProtection="1">
      <alignment horizontal="center" vertical="center"/>
      <protection hidden="1"/>
    </xf>
    <xf numFmtId="0" fontId="10" fillId="4" borderId="0" xfId="2" applyFont="1" applyFill="1"/>
    <xf numFmtId="0" fontId="46" fillId="6" borderId="0" xfId="3" applyFont="1" applyFill="1"/>
    <xf numFmtId="49" fontId="13" fillId="4" borderId="7" xfId="7" applyNumberFormat="1" applyFont="1" applyFill="1" applyBorder="1" applyAlignment="1" applyProtection="1">
      <alignment horizontal="center" vertical="center"/>
      <protection locked="0"/>
    </xf>
    <xf numFmtId="0" fontId="43" fillId="0" borderId="0" xfId="3" applyFont="1" applyFill="1"/>
    <xf numFmtId="0" fontId="46" fillId="0" borderId="0" xfId="3" applyFont="1" applyAlignment="1">
      <alignment vertical="center" wrapText="1"/>
    </xf>
    <xf numFmtId="0" fontId="46" fillId="0" borderId="0" xfId="3" applyFont="1" applyFill="1" applyBorder="1" applyAlignment="1">
      <alignment vertical="top" wrapText="1"/>
    </xf>
    <xf numFmtId="0" fontId="46" fillId="0" borderId="0" xfId="3" applyFont="1" applyBorder="1"/>
    <xf numFmtId="0" fontId="46" fillId="4" borderId="0" xfId="3" applyFont="1" applyFill="1"/>
    <xf numFmtId="49" fontId="10" fillId="4" borderId="0" xfId="7" applyNumberFormat="1" applyFont="1" applyFill="1" applyBorder="1" applyAlignment="1" applyProtection="1">
      <alignment horizontal="center" vertical="center"/>
      <protection locked="0"/>
    </xf>
    <xf numFmtId="3" fontId="46" fillId="0" borderId="0" xfId="3" applyNumberFormat="1" applyFont="1"/>
    <xf numFmtId="0" fontId="46" fillId="0" borderId="0" xfId="3" applyFont="1" applyFill="1" applyAlignment="1"/>
    <xf numFmtId="0" fontId="51" fillId="0" borderId="0" xfId="3" applyFont="1"/>
    <xf numFmtId="0" fontId="52" fillId="0" borderId="0" xfId="3" applyFont="1"/>
    <xf numFmtId="3" fontId="46" fillId="0" borderId="0" xfId="3" applyNumberFormat="1" applyFont="1" applyFill="1"/>
    <xf numFmtId="0" fontId="46" fillId="0" borderId="0" xfId="3" applyFont="1" applyAlignment="1"/>
    <xf numFmtId="0" fontId="46" fillId="0" borderId="0" xfId="3" applyFont="1" applyAlignment="1">
      <alignment horizontal="center"/>
    </xf>
    <xf numFmtId="0" fontId="53" fillId="0" borderId="0" xfId="3" applyFont="1" applyFill="1"/>
    <xf numFmtId="0" fontId="19" fillId="4" borderId="5" xfId="0" applyFont="1" applyFill="1" applyBorder="1" applyAlignment="1">
      <alignment horizontal="center"/>
    </xf>
    <xf numFmtId="0" fontId="19" fillId="4" borderId="6" xfId="0" applyFont="1" applyFill="1" applyBorder="1" applyAlignment="1">
      <alignment horizontal="center"/>
    </xf>
    <xf numFmtId="0" fontId="19" fillId="4" borderId="15" xfId="0" applyFont="1" applyFill="1" applyBorder="1" applyAlignment="1">
      <alignment horizontal="center"/>
    </xf>
    <xf numFmtId="0" fontId="19" fillId="4" borderId="4" xfId="0" applyFont="1" applyFill="1" applyBorder="1" applyAlignment="1">
      <alignment horizontal="center"/>
    </xf>
    <xf numFmtId="0" fontId="19" fillId="4" borderId="0" xfId="0" applyFont="1" applyFill="1" applyBorder="1" applyAlignment="1">
      <alignment horizontal="center"/>
    </xf>
    <xf numFmtId="0" fontId="13" fillId="4" borderId="15" xfId="0" applyFont="1" applyFill="1" applyBorder="1"/>
    <xf numFmtId="3" fontId="19" fillId="4" borderId="7" xfId="0" applyNumberFormat="1" applyFont="1" applyFill="1" applyBorder="1" applyAlignment="1">
      <alignment horizontal="right"/>
    </xf>
    <xf numFmtId="3" fontId="13" fillId="4" borderId="7" xfId="0" applyNumberFormat="1" applyFont="1" applyFill="1" applyBorder="1" applyAlignment="1">
      <alignment horizontal="right"/>
    </xf>
    <xf numFmtId="0" fontId="19" fillId="4" borderId="13" xfId="0" applyFont="1" applyFill="1" applyBorder="1" applyAlignment="1"/>
    <xf numFmtId="0" fontId="19" fillId="4" borderId="7" xfId="0" applyFont="1" applyFill="1" applyBorder="1" applyAlignment="1">
      <alignment horizontal="center"/>
    </xf>
    <xf numFmtId="0" fontId="19" fillId="4" borderId="14" xfId="0" applyFont="1" applyFill="1" applyBorder="1" applyAlignment="1"/>
    <xf numFmtId="0" fontId="13" fillId="4" borderId="8" xfId="0" applyFont="1" applyFill="1" applyBorder="1" applyAlignment="1">
      <alignment horizontal="right"/>
    </xf>
    <xf numFmtId="0" fontId="19" fillId="4" borderId="7" xfId="0" applyFont="1" applyFill="1" applyBorder="1" applyAlignment="1"/>
    <xf numFmtId="0" fontId="19" fillId="4" borderId="14" xfId="0" applyFont="1" applyFill="1" applyBorder="1" applyAlignment="1">
      <alignment horizontal="center"/>
    </xf>
    <xf numFmtId="3" fontId="13" fillId="4" borderId="12" xfId="0" applyNumberFormat="1" applyFont="1" applyFill="1" applyBorder="1" applyAlignment="1">
      <alignment horizontal="right"/>
    </xf>
    <xf numFmtId="0" fontId="13" fillId="4" borderId="0" xfId="0" applyFont="1" applyFill="1" applyAlignment="1">
      <alignment wrapText="1"/>
    </xf>
    <xf numFmtId="49" fontId="13" fillId="4" borderId="0" xfId="0" applyNumberFormat="1" applyFont="1" applyFill="1"/>
    <xf numFmtId="3" fontId="13" fillId="4" borderId="0" xfId="0" applyNumberFormat="1" applyFont="1" applyFill="1"/>
    <xf numFmtId="0" fontId="13" fillId="4" borderId="0" xfId="0" applyFont="1" applyFill="1"/>
    <xf numFmtId="0" fontId="19" fillId="4" borderId="7" xfId="0" applyFont="1" applyFill="1" applyBorder="1" applyAlignment="1">
      <alignment horizontal="center" wrapText="1"/>
    </xf>
    <xf numFmtId="0" fontId="25" fillId="4" borderId="7" xfId="0" applyFont="1" applyFill="1" applyBorder="1" applyAlignment="1">
      <alignment horizontal="left" vertical="center" indent="1"/>
    </xf>
    <xf numFmtId="0" fontId="25" fillId="4" borderId="7" xfId="0" applyFont="1" applyFill="1" applyBorder="1" applyAlignment="1">
      <alignment vertical="center" wrapText="1" shrinkToFit="1"/>
    </xf>
    <xf numFmtId="49" fontId="25" fillId="4" borderId="7" xfId="0" applyNumberFormat="1" applyFont="1" applyFill="1" applyBorder="1" applyAlignment="1">
      <alignment horizontal="center" vertical="center"/>
    </xf>
    <xf numFmtId="0" fontId="25" fillId="4" borderId="7" xfId="0" applyFont="1" applyFill="1" applyBorder="1" applyAlignment="1">
      <alignment horizontal="center" vertical="center"/>
    </xf>
    <xf numFmtId="0" fontId="19" fillId="4" borderId="7" xfId="0" applyFont="1" applyFill="1" applyBorder="1" applyAlignment="1">
      <alignment horizontal="left" vertical="center" indent="1"/>
    </xf>
    <xf numFmtId="0" fontId="26" fillId="4" borderId="7" xfId="0" applyFont="1" applyFill="1" applyBorder="1" applyAlignment="1">
      <alignment vertical="center" wrapText="1" shrinkToFit="1"/>
    </xf>
    <xf numFmtId="49" fontId="26" fillId="4" borderId="7" xfId="0" applyNumberFormat="1" applyFont="1" applyFill="1" applyBorder="1" applyAlignment="1">
      <alignment horizontal="center" vertical="center"/>
    </xf>
    <xf numFmtId="0" fontId="19" fillId="4" borderId="7" xfId="0" applyFont="1" applyFill="1" applyBorder="1" applyAlignment="1">
      <alignment horizontal="center" vertical="center"/>
    </xf>
    <xf numFmtId="0" fontId="13" fillId="4" borderId="7" xfId="0" applyFont="1" applyFill="1" applyBorder="1" applyAlignment="1">
      <alignment vertical="center" wrapText="1" shrinkToFit="1"/>
    </xf>
    <xf numFmtId="49" fontId="13" fillId="4" borderId="7" xfId="0" applyNumberFormat="1" applyFont="1" applyFill="1" applyBorder="1" applyAlignment="1">
      <alignment horizontal="center" vertical="center"/>
    </xf>
    <xf numFmtId="0" fontId="26" fillId="4" borderId="7" xfId="0" applyFont="1" applyFill="1" applyBorder="1" applyAlignment="1">
      <alignment vertical="center"/>
    </xf>
    <xf numFmtId="0" fontId="13" fillId="4" borderId="7" xfId="0" applyFont="1" applyFill="1" applyBorder="1" applyAlignment="1">
      <alignment horizontal="right" vertical="center"/>
    </xf>
    <xf numFmtId="0" fontId="13" fillId="4" borderId="7" xfId="0" applyFont="1" applyFill="1" applyBorder="1" applyAlignment="1">
      <alignment horizontal="left" vertical="center" indent="1"/>
    </xf>
    <xf numFmtId="0" fontId="26" fillId="4" borderId="7" xfId="0" applyFont="1" applyFill="1" applyBorder="1" applyAlignment="1">
      <alignment horizontal="left" vertical="center" indent="1"/>
    </xf>
    <xf numFmtId="0" fontId="13" fillId="4" borderId="7" xfId="0" applyFont="1" applyFill="1" applyBorder="1" applyAlignment="1">
      <alignment vertical="center"/>
    </xf>
    <xf numFmtId="0" fontId="19" fillId="4" borderId="7" xfId="0" applyFont="1" applyFill="1" applyBorder="1" applyAlignment="1">
      <alignment vertical="center" wrapText="1" shrinkToFit="1"/>
    </xf>
    <xf numFmtId="49" fontId="19" fillId="4" borderId="7" xfId="0" applyNumberFormat="1" applyFont="1" applyFill="1" applyBorder="1" applyAlignment="1">
      <alignment horizontal="center" vertical="center"/>
    </xf>
    <xf numFmtId="0" fontId="19" fillId="4" borderId="7" xfId="0" applyFont="1" applyFill="1" applyBorder="1" applyAlignment="1">
      <alignment vertical="center"/>
    </xf>
    <xf numFmtId="0" fontId="13" fillId="4" borderId="7" xfId="0" applyFont="1" applyFill="1" applyBorder="1" applyAlignment="1">
      <alignment horizontal="center"/>
    </xf>
    <xf numFmtId="0" fontId="13" fillId="4" borderId="7" xfId="0" applyFont="1" applyFill="1" applyBorder="1" applyAlignment="1">
      <alignment wrapText="1"/>
    </xf>
    <xf numFmtId="0" fontId="13" fillId="4" borderId="7" xfId="0" applyFont="1" applyFill="1" applyBorder="1" applyAlignment="1">
      <alignment horizontal="center" vertical="center"/>
    </xf>
    <xf numFmtId="0" fontId="13" fillId="4" borderId="14" xfId="0" applyFont="1" applyFill="1" applyBorder="1" applyAlignment="1">
      <alignment vertical="center" wrapText="1" shrinkToFit="1"/>
    </xf>
    <xf numFmtId="0" fontId="13" fillId="4" borderId="13" xfId="0" applyFont="1" applyFill="1" applyBorder="1" applyAlignment="1">
      <alignment vertical="center" wrapText="1" shrinkToFit="1"/>
    </xf>
    <xf numFmtId="49" fontId="13" fillId="4" borderId="7" xfId="0" applyNumberFormat="1" applyFont="1" applyFill="1" applyBorder="1" applyAlignment="1">
      <alignment vertical="center" wrapText="1" shrinkToFit="1"/>
    </xf>
    <xf numFmtId="0" fontId="25" fillId="4" borderId="7" xfId="0" applyFont="1" applyFill="1" applyBorder="1" applyAlignment="1">
      <alignment vertical="center"/>
    </xf>
    <xf numFmtId="0" fontId="13" fillId="4" borderId="0" xfId="0" applyFont="1" applyFill="1" applyBorder="1"/>
    <xf numFmtId="0" fontId="13" fillId="4" borderId="0" xfId="0" applyFont="1" applyFill="1" applyBorder="1" applyAlignment="1">
      <alignment wrapText="1"/>
    </xf>
    <xf numFmtId="49" fontId="13" fillId="4" borderId="0" xfId="0" applyNumberFormat="1" applyFont="1" applyFill="1" applyBorder="1" applyAlignment="1">
      <alignment horizontal="center" vertical="center"/>
    </xf>
    <xf numFmtId="0" fontId="19" fillId="4" borderId="0" xfId="0" applyFont="1" applyFill="1" applyBorder="1"/>
    <xf numFmtId="49" fontId="19" fillId="4" borderId="0" xfId="0" applyNumberFormat="1" applyFont="1" applyFill="1" applyBorder="1" applyAlignment="1">
      <alignment horizontal="center" vertical="center"/>
    </xf>
    <xf numFmtId="0" fontId="19" fillId="4" borderId="0" xfId="0" applyFont="1" applyFill="1" applyBorder="1" applyAlignment="1">
      <alignment horizontal="left" vertical="center" indent="1"/>
    </xf>
    <xf numFmtId="0" fontId="19" fillId="4" borderId="0" xfId="0" applyFont="1" applyFill="1" applyBorder="1" applyAlignment="1">
      <alignment vertical="center" wrapText="1" shrinkToFit="1"/>
    </xf>
    <xf numFmtId="0" fontId="13" fillId="4" borderId="0" xfId="0" applyFont="1" applyFill="1" applyBorder="1" applyAlignment="1"/>
    <xf numFmtId="0" fontId="13" fillId="4" borderId="0" xfId="0" applyFont="1" applyFill="1" applyBorder="1" applyAlignment="1">
      <alignment horizontal="center"/>
    </xf>
    <xf numFmtId="0" fontId="10" fillId="4" borderId="0" xfId="2" applyFont="1" applyFill="1" applyAlignment="1">
      <alignment horizontal="justify" vertical="top" wrapText="1"/>
    </xf>
    <xf numFmtId="49" fontId="19" fillId="4" borderId="7" xfId="0" applyNumberFormat="1" applyFont="1" applyFill="1" applyBorder="1" applyAlignment="1">
      <alignment horizontal="center" wrapText="1"/>
    </xf>
    <xf numFmtId="3" fontId="28" fillId="4" borderId="7" xfId="0" applyNumberFormat="1" applyFont="1" applyFill="1" applyBorder="1"/>
    <xf numFmtId="49" fontId="19" fillId="4" borderId="7" xfId="0" applyNumberFormat="1" applyFont="1" applyFill="1" applyBorder="1" applyAlignment="1">
      <alignment horizontal="center" vertical="top" wrapText="1"/>
    </xf>
    <xf numFmtId="3" fontId="13" fillId="4" borderId="0" xfId="0" applyNumberFormat="1" applyFont="1" applyFill="1" applyAlignment="1">
      <alignment horizontal="center"/>
    </xf>
    <xf numFmtId="0" fontId="10" fillId="4" borderId="0" xfId="3" applyFont="1" applyFill="1" applyAlignment="1">
      <alignment horizontal="left" wrapText="1"/>
    </xf>
    <xf numFmtId="0" fontId="10" fillId="4" borderId="43" xfId="3" applyFont="1" applyFill="1" applyBorder="1" applyAlignment="1">
      <alignment horizontal="center" vertical="center"/>
    </xf>
    <xf numFmtId="0" fontId="10" fillId="4" borderId="12" xfId="3" applyFont="1" applyFill="1" applyBorder="1" applyAlignment="1">
      <alignment horizontal="center" vertical="center"/>
    </xf>
    <xf numFmtId="0" fontId="10" fillId="4" borderId="13" xfId="3" applyFont="1" applyFill="1" applyBorder="1" applyAlignment="1">
      <alignment horizontal="center" vertical="center"/>
    </xf>
    <xf numFmtId="0" fontId="10" fillId="4" borderId="38" xfId="3" applyFont="1" applyFill="1" applyBorder="1" applyAlignment="1">
      <alignment horizontal="center" vertical="center" wrapText="1"/>
    </xf>
    <xf numFmtId="0" fontId="10" fillId="4" borderId="52" xfId="3" applyFont="1" applyFill="1" applyBorder="1" applyAlignment="1">
      <alignment horizontal="center" vertical="center"/>
    </xf>
    <xf numFmtId="0" fontId="10" fillId="4" borderId="38" xfId="3" applyFont="1" applyFill="1" applyBorder="1" applyAlignment="1">
      <alignment horizontal="center" vertical="center"/>
    </xf>
    <xf numFmtId="0" fontId="10" fillId="4" borderId="0" xfId="3" applyFont="1" applyFill="1"/>
    <xf numFmtId="0" fontId="10" fillId="4" borderId="12" xfId="3" applyFont="1" applyFill="1" applyBorder="1"/>
    <xf numFmtId="0" fontId="10" fillId="4" borderId="2" xfId="3" applyFont="1" applyFill="1" applyBorder="1"/>
    <xf numFmtId="0" fontId="10" fillId="4" borderId="7" xfId="3" applyFont="1" applyFill="1" applyBorder="1"/>
    <xf numFmtId="0" fontId="10" fillId="4" borderId="15" xfId="3" applyFont="1" applyFill="1" applyBorder="1" applyAlignment="1">
      <alignment horizontal="center"/>
    </xf>
    <xf numFmtId="0" fontId="10" fillId="4" borderId="1" xfId="3" applyFont="1" applyFill="1" applyBorder="1"/>
    <xf numFmtId="0" fontId="10" fillId="4" borderId="0" xfId="3" applyFont="1" applyFill="1" applyBorder="1"/>
    <xf numFmtId="0" fontId="10" fillId="4" borderId="0" xfId="3" applyFont="1" applyFill="1" applyBorder="1" applyAlignment="1">
      <alignment horizontal="center"/>
    </xf>
    <xf numFmtId="0" fontId="10" fillId="4" borderId="6" xfId="3" applyFont="1" applyFill="1" applyBorder="1"/>
    <xf numFmtId="0" fontId="10" fillId="4" borderId="4" xfId="3" applyFont="1" applyFill="1" applyBorder="1" applyAlignment="1">
      <alignment horizontal="center"/>
    </xf>
    <xf numFmtId="0" fontId="44" fillId="4" borderId="0" xfId="2" applyFont="1" applyFill="1" applyAlignment="1">
      <alignment wrapText="1"/>
    </xf>
    <xf numFmtId="0" fontId="44" fillId="4" borderId="0" xfId="2" applyFont="1" applyFill="1" applyAlignment="1"/>
    <xf numFmtId="0" fontId="10" fillId="4" borderId="0" xfId="2" applyFont="1" applyFill="1" applyAlignment="1">
      <alignment wrapText="1"/>
    </xf>
    <xf numFmtId="0" fontId="10" fillId="4" borderId="0" xfId="2" applyFont="1" applyFill="1" applyAlignment="1"/>
    <xf numFmtId="0" fontId="10" fillId="4" borderId="0" xfId="2" applyFont="1" applyFill="1" applyAlignment="1">
      <alignment horizontal="left"/>
    </xf>
    <xf numFmtId="0" fontId="10" fillId="4" borderId="0" xfId="2" applyFont="1" applyFill="1" applyAlignment="1">
      <alignment horizontal="center"/>
    </xf>
    <xf numFmtId="0" fontId="44" fillId="4" borderId="0" xfId="2" applyFont="1" applyFill="1" applyAlignment="1">
      <alignment horizontal="left"/>
    </xf>
    <xf numFmtId="0" fontId="10" fillId="4" borderId="0" xfId="2" applyFont="1" applyFill="1" applyBorder="1" applyAlignment="1">
      <alignment horizontal="left" vertical="center" wrapText="1"/>
    </xf>
    <xf numFmtId="3" fontId="10" fillId="4" borderId="0" xfId="2" applyNumberFormat="1" applyFont="1" applyFill="1" applyBorder="1" applyAlignment="1">
      <alignment horizontal="center" vertical="center" wrapText="1"/>
    </xf>
    <xf numFmtId="0" fontId="44" fillId="4" borderId="0" xfId="2" applyFont="1" applyFill="1" applyBorder="1" applyAlignment="1">
      <alignment horizontal="left"/>
    </xf>
    <xf numFmtId="0" fontId="45" fillId="4" borderId="0" xfId="2" applyFont="1" applyFill="1" applyBorder="1" applyAlignment="1">
      <alignment horizontal="left" vertical="center" wrapText="1"/>
    </xf>
    <xf numFmtId="0" fontId="45" fillId="4" borderId="0" xfId="2" applyFont="1" applyFill="1" applyBorder="1" applyAlignment="1">
      <alignment horizontal="center" vertical="center" wrapText="1"/>
    </xf>
    <xf numFmtId="0" fontId="10" fillId="4" borderId="0" xfId="2" applyFont="1" applyFill="1" applyAlignment="1">
      <alignment horizontal="center" wrapText="1"/>
    </xf>
    <xf numFmtId="0" fontId="10" fillId="4" borderId="0" xfId="2" applyFont="1" applyFill="1" applyAlignment="1">
      <alignment horizontal="left" wrapText="1"/>
    </xf>
    <xf numFmtId="3" fontId="45" fillId="4" borderId="0" xfId="2" applyNumberFormat="1" applyFont="1" applyFill="1" applyBorder="1" applyAlignment="1">
      <alignment horizontal="right" vertical="center" wrapText="1"/>
    </xf>
    <xf numFmtId="0" fontId="10" fillId="4" borderId="0" xfId="2" applyFont="1" applyFill="1" applyBorder="1" applyAlignment="1">
      <alignment horizontal="center" vertical="center" wrapText="1"/>
    </xf>
    <xf numFmtId="0" fontId="44" fillId="4" borderId="0" xfId="3" applyFont="1" applyFill="1"/>
    <xf numFmtId="0" fontId="45" fillId="4" borderId="0" xfId="3" applyFont="1" applyFill="1"/>
    <xf numFmtId="3" fontId="10" fillId="4" borderId="38" xfId="3" applyNumberFormat="1" applyFont="1" applyFill="1" applyBorder="1" applyAlignment="1">
      <alignment vertical="center" wrapText="1"/>
    </xf>
    <xf numFmtId="0" fontId="10" fillId="4" borderId="0" xfId="3" applyFont="1" applyFill="1" applyAlignment="1">
      <alignment horizontal="left"/>
    </xf>
    <xf numFmtId="0" fontId="10" fillId="4" borderId="0" xfId="3" applyFont="1" applyFill="1" applyBorder="1" applyAlignment="1">
      <alignment horizontal="left" vertical="center" wrapText="1"/>
    </xf>
    <xf numFmtId="3" fontId="10" fillId="4" borderId="0" xfId="3" applyNumberFormat="1" applyFont="1" applyFill="1" applyBorder="1" applyAlignment="1">
      <alignment horizontal="right" vertical="center"/>
    </xf>
    <xf numFmtId="0" fontId="10" fillId="4" borderId="0" xfId="3" applyFont="1" applyFill="1" applyAlignment="1">
      <alignment vertical="top" wrapText="1"/>
    </xf>
    <xf numFmtId="0" fontId="10" fillId="4" borderId="11" xfId="3" applyFont="1" applyFill="1" applyBorder="1"/>
    <xf numFmtId="0" fontId="10" fillId="4" borderId="8" xfId="3" applyFont="1" applyFill="1" applyBorder="1"/>
    <xf numFmtId="0" fontId="10" fillId="4" borderId="0" xfId="3" applyFont="1" applyFill="1" applyAlignment="1">
      <alignment vertical="center"/>
    </xf>
    <xf numFmtId="3" fontId="10" fillId="4" borderId="0" xfId="3" applyNumberFormat="1" applyFont="1" applyFill="1" applyBorder="1" applyAlignment="1">
      <alignment horizontal="right"/>
    </xf>
    <xf numFmtId="0" fontId="10" fillId="4" borderId="0" xfId="3" applyFont="1" applyFill="1" applyAlignment="1">
      <alignment vertical="center" wrapText="1"/>
    </xf>
    <xf numFmtId="0" fontId="10" fillId="4" borderId="0" xfId="3" applyFont="1" applyFill="1" applyAlignment="1">
      <alignment horizontal="left" vertical="center" wrapText="1"/>
    </xf>
    <xf numFmtId="0" fontId="10" fillId="4" borderId="0" xfId="3" applyFont="1" applyFill="1" applyAlignment="1"/>
    <xf numFmtId="0" fontId="44" fillId="4" borderId="0" xfId="3" applyFont="1" applyFill="1" applyBorder="1"/>
    <xf numFmtId="0" fontId="10" fillId="4" borderId="0" xfId="3" applyFont="1" applyFill="1" applyBorder="1" applyAlignment="1">
      <alignment horizontal="left" vertical="center"/>
    </xf>
    <xf numFmtId="0" fontId="10" fillId="4" borderId="0" xfId="3" applyFont="1" applyFill="1" applyBorder="1" applyAlignment="1">
      <alignment horizontal="left"/>
    </xf>
    <xf numFmtId="0" fontId="10" fillId="4" borderId="0" xfId="3" applyFont="1" applyFill="1" applyBorder="1" applyAlignment="1">
      <alignment horizontal="left" wrapText="1"/>
    </xf>
    <xf numFmtId="0" fontId="10" fillId="4" borderId="0" xfId="3" applyFont="1" applyFill="1" applyAlignment="1">
      <alignment horizontal="left" vertical="center"/>
    </xf>
    <xf numFmtId="0" fontId="45" fillId="4" borderId="4" xfId="3" applyFont="1" applyFill="1" applyBorder="1" applyAlignment="1">
      <alignment vertical="center"/>
    </xf>
    <xf numFmtId="0" fontId="10" fillId="4" borderId="0" xfId="3" applyFont="1" applyFill="1" applyBorder="1" applyAlignment="1">
      <alignment horizontal="right" vertical="center" wrapText="1"/>
    </xf>
    <xf numFmtId="0" fontId="45" fillId="4" borderId="2" xfId="3" applyFont="1" applyFill="1" applyBorder="1" applyAlignment="1">
      <alignment horizontal="left" vertical="center"/>
    </xf>
    <xf numFmtId="3" fontId="10" fillId="4" borderId="2" xfId="3" applyNumberFormat="1" applyFont="1" applyFill="1" applyBorder="1" applyAlignment="1">
      <alignment horizontal="right" vertical="center"/>
    </xf>
    <xf numFmtId="0" fontId="10" fillId="4" borderId="0" xfId="3" applyFont="1" applyFill="1" applyBorder="1" applyAlignment="1">
      <alignment horizontal="right" vertical="center"/>
    </xf>
    <xf numFmtId="0" fontId="48" fillId="4" borderId="0" xfId="3" applyFont="1" applyFill="1" applyBorder="1" applyAlignment="1">
      <alignment horizontal="left" vertical="center" wrapText="1"/>
    </xf>
    <xf numFmtId="3" fontId="10" fillId="4" borderId="0" xfId="3" applyNumberFormat="1" applyFont="1" applyFill="1" applyBorder="1" applyAlignment="1">
      <alignment horizontal="right" wrapText="1"/>
    </xf>
    <xf numFmtId="0" fontId="10" fillId="4" borderId="0" xfId="3" applyFont="1" applyFill="1" applyBorder="1" applyAlignment="1">
      <alignment horizontal="center" vertical="center"/>
    </xf>
    <xf numFmtId="0" fontId="10" fillId="4" borderId="7" xfId="3" applyFont="1" applyFill="1" applyBorder="1" applyAlignment="1">
      <alignment horizontal="left" vertical="center" wrapText="1"/>
    </xf>
    <xf numFmtId="0" fontId="10" fillId="4" borderId="7" xfId="3" applyFont="1" applyFill="1" applyBorder="1" applyAlignment="1">
      <alignment vertical="center" wrapText="1"/>
    </xf>
    <xf numFmtId="0" fontId="10" fillId="4" borderId="7" xfId="3" applyFont="1" applyFill="1" applyBorder="1" applyAlignment="1">
      <alignment horizontal="center" vertical="center" wrapText="1"/>
    </xf>
    <xf numFmtId="0" fontId="45" fillId="4" borderId="0" xfId="3" applyFont="1" applyFill="1" applyBorder="1" applyAlignment="1">
      <alignment horizontal="left" vertical="center"/>
    </xf>
    <xf numFmtId="0" fontId="10" fillId="4" borderId="0" xfId="3" applyFont="1" applyFill="1" applyBorder="1" applyAlignment="1">
      <alignment horizontal="center" vertical="center" wrapText="1"/>
    </xf>
    <xf numFmtId="0" fontId="54" fillId="4" borderId="0" xfId="3" applyFont="1" applyFill="1"/>
    <xf numFmtId="3" fontId="10" fillId="4" borderId="0" xfId="3" applyNumberFormat="1" applyFont="1" applyFill="1" applyBorder="1" applyAlignment="1">
      <alignment horizontal="center"/>
    </xf>
    <xf numFmtId="0" fontId="33" fillId="4" borderId="0" xfId="3" applyFont="1" applyFill="1" applyAlignment="1">
      <alignment horizontal="left" wrapText="1"/>
    </xf>
    <xf numFmtId="0" fontId="39" fillId="4" borderId="0" xfId="3" applyFont="1" applyFill="1" applyAlignment="1">
      <alignment horizontal="left" wrapText="1"/>
    </xf>
    <xf numFmtId="0" fontId="0" fillId="0" borderId="0" xfId="0" applyFont="1" applyAlignment="1">
      <alignment horizontal="left" wrapText="1"/>
    </xf>
    <xf numFmtId="49" fontId="13" fillId="4" borderId="12" xfId="7" applyNumberFormat="1" applyFont="1" applyFill="1" applyBorder="1" applyAlignment="1" applyProtection="1">
      <alignment horizontal="center"/>
    </xf>
    <xf numFmtId="49" fontId="13" fillId="4" borderId="11" xfId="7" applyNumberFormat="1" applyFont="1" applyFill="1" applyBorder="1" applyAlignment="1" applyProtection="1">
      <alignment horizontal="center"/>
    </xf>
    <xf numFmtId="49" fontId="13" fillId="4" borderId="8" xfId="7" applyNumberFormat="1" applyFont="1" applyFill="1" applyBorder="1" applyAlignment="1" applyProtection="1">
      <alignment horizontal="center"/>
    </xf>
    <xf numFmtId="49" fontId="13" fillId="4" borderId="0" xfId="7" applyNumberFormat="1" applyFont="1" applyFill="1" applyAlignment="1" applyProtection="1">
      <alignment horizontal="center"/>
    </xf>
    <xf numFmtId="49" fontId="19" fillId="4" borderId="0" xfId="7" applyNumberFormat="1" applyFont="1" applyFill="1" applyAlignment="1" applyProtection="1">
      <alignment horizontal="center"/>
    </xf>
    <xf numFmtId="49" fontId="19" fillId="4" borderId="0" xfId="7" applyNumberFormat="1" applyFont="1" applyFill="1" applyAlignment="1" applyProtection="1">
      <alignment horizontal="center" wrapText="1"/>
      <protection locked="0"/>
    </xf>
    <xf numFmtId="49" fontId="19" fillId="4" borderId="0" xfId="7" applyNumberFormat="1" applyFont="1" applyFill="1" applyAlignment="1" applyProtection="1">
      <alignment horizontal="center"/>
      <protection locked="0"/>
    </xf>
    <xf numFmtId="49" fontId="19" fillId="4" borderId="0" xfId="7" applyNumberFormat="1" applyFont="1" applyFill="1" applyAlignment="1" applyProtection="1">
      <alignment horizontal="center" vertical="center"/>
      <protection locked="0"/>
    </xf>
    <xf numFmtId="49" fontId="13" fillId="4" borderId="10" xfId="7" applyNumberFormat="1" applyFont="1" applyFill="1" applyBorder="1" applyAlignment="1" applyProtection="1">
      <alignment horizontal="left"/>
    </xf>
    <xf numFmtId="49" fontId="13" fillId="4" borderId="2" xfId="7" applyNumberFormat="1" applyFont="1" applyFill="1" applyBorder="1" applyAlignment="1" applyProtection="1">
      <alignment horizontal="left"/>
    </xf>
    <xf numFmtId="49" fontId="13" fillId="4" borderId="5" xfId="7" applyNumberFormat="1" applyFont="1" applyFill="1" applyBorder="1" applyAlignment="1" applyProtection="1">
      <alignment horizontal="left"/>
    </xf>
    <xf numFmtId="49" fontId="13" fillId="4" borderId="2" xfId="7" applyNumberFormat="1" applyFont="1" applyFill="1" applyBorder="1" applyAlignment="1" applyProtection="1">
      <alignment horizontal="center"/>
    </xf>
    <xf numFmtId="49" fontId="13" fillId="4" borderId="5" xfId="7" applyNumberFormat="1" applyFont="1" applyFill="1" applyBorder="1" applyAlignment="1" applyProtection="1">
      <alignment horizontal="center"/>
    </xf>
    <xf numFmtId="49" fontId="13" fillId="4" borderId="7" xfId="7" applyNumberFormat="1" applyFont="1" applyFill="1" applyBorder="1" applyAlignment="1" applyProtection="1">
      <alignment horizontal="left" vertical="top" wrapText="1"/>
    </xf>
    <xf numFmtId="49" fontId="13" fillId="4" borderId="14" xfId="7" applyNumberFormat="1" applyFont="1" applyFill="1" applyBorder="1" applyAlignment="1" applyProtection="1">
      <alignment horizontal="center" vertical="center"/>
      <protection locked="0"/>
    </xf>
    <xf numFmtId="49" fontId="13" fillId="4" borderId="7" xfId="7" applyNumberFormat="1" applyFont="1" applyFill="1" applyBorder="1" applyAlignment="1" applyProtection="1">
      <alignment horizontal="center" vertical="center"/>
      <protection locked="0"/>
    </xf>
    <xf numFmtId="164" fontId="13" fillId="0" borderId="7" xfId="1" applyFont="1" applyFill="1" applyBorder="1" applyAlignment="1">
      <alignment horizontal="right" vertical="center"/>
    </xf>
    <xf numFmtId="164" fontId="13" fillId="4" borderId="7" xfId="1" applyFont="1" applyFill="1" applyBorder="1" applyAlignment="1">
      <alignment horizontal="left" vertical="center" wrapText="1" shrinkToFit="1"/>
    </xf>
    <xf numFmtId="49" fontId="13" fillId="4" borderId="7" xfId="0" applyNumberFormat="1" applyFont="1" applyFill="1" applyBorder="1" applyAlignment="1">
      <alignment horizontal="center" vertical="center"/>
    </xf>
    <xf numFmtId="3" fontId="13" fillId="4" borderId="7" xfId="0" applyNumberFormat="1" applyFont="1" applyFill="1" applyBorder="1" applyAlignment="1">
      <alignment horizontal="right"/>
    </xf>
    <xf numFmtId="0" fontId="19" fillId="4" borderId="13" xfId="0" applyFont="1" applyFill="1" applyBorder="1" applyAlignment="1">
      <alignment horizontal="left" vertical="center" wrapText="1" shrinkToFit="1"/>
    </xf>
    <xf numFmtId="0" fontId="19" fillId="4" borderId="14" xfId="0" applyFont="1" applyFill="1" applyBorder="1" applyAlignment="1">
      <alignment horizontal="left" vertical="center" wrapText="1" shrinkToFit="1"/>
    </xf>
    <xf numFmtId="0" fontId="19" fillId="0" borderId="13" xfId="0" applyFont="1" applyFill="1" applyBorder="1" applyAlignment="1">
      <alignment horizontal="center" vertical="center"/>
    </xf>
    <xf numFmtId="0" fontId="19" fillId="0" borderId="14" xfId="0" applyFont="1" applyFill="1" applyBorder="1" applyAlignment="1">
      <alignment horizontal="center" vertical="center"/>
    </xf>
    <xf numFmtId="49" fontId="19" fillId="4" borderId="7" xfId="0" applyNumberFormat="1" applyFont="1" applyFill="1" applyBorder="1" applyAlignment="1">
      <alignment horizontal="center" vertical="center"/>
    </xf>
    <xf numFmtId="0" fontId="13" fillId="4" borderId="7" xfId="0" applyFont="1" applyFill="1" applyBorder="1" applyAlignment="1">
      <alignment horizontal="left" vertical="center" wrapText="1" shrinkToFit="1"/>
    </xf>
    <xf numFmtId="0" fontId="13" fillId="0" borderId="7" xfId="0" applyFont="1" applyFill="1" applyBorder="1" applyAlignment="1">
      <alignment horizontal="center" vertical="center"/>
    </xf>
    <xf numFmtId="3" fontId="19" fillId="4" borderId="12" xfId="0" applyNumberFormat="1" applyFont="1" applyFill="1" applyBorder="1" applyAlignment="1">
      <alignment horizontal="right"/>
    </xf>
    <xf numFmtId="3" fontId="19" fillId="4" borderId="8" xfId="0" applyNumberFormat="1" applyFont="1" applyFill="1" applyBorder="1" applyAlignment="1">
      <alignment horizontal="right"/>
    </xf>
    <xf numFmtId="0" fontId="19" fillId="3" borderId="7" xfId="0" applyFont="1" applyFill="1" applyBorder="1" applyAlignment="1">
      <alignment horizontal="center" vertical="center" wrapText="1"/>
    </xf>
    <xf numFmtId="0" fontId="19" fillId="4" borderId="7" xfId="0" applyFont="1" applyFill="1" applyBorder="1" applyAlignment="1">
      <alignment horizontal="center"/>
    </xf>
    <xf numFmtId="3" fontId="13" fillId="4" borderId="12" xfId="0" applyNumberFormat="1" applyFont="1" applyFill="1" applyBorder="1" applyAlignment="1">
      <alignment horizontal="right"/>
    </xf>
    <xf numFmtId="3" fontId="13" fillId="4" borderId="11" xfId="0" applyNumberFormat="1" applyFont="1" applyFill="1" applyBorder="1" applyAlignment="1">
      <alignment horizontal="right"/>
    </xf>
    <xf numFmtId="0" fontId="13" fillId="4" borderId="8" xfId="0" applyFont="1" applyFill="1" applyBorder="1" applyAlignment="1">
      <alignment horizontal="right"/>
    </xf>
    <xf numFmtId="0" fontId="13" fillId="4" borderId="13" xfId="0" applyFont="1" applyFill="1" applyBorder="1" applyAlignment="1">
      <alignment horizontal="left" vertical="top" wrapText="1" shrinkToFit="1"/>
    </xf>
    <xf numFmtId="0" fontId="13" fillId="4" borderId="14" xfId="0" applyFont="1" applyFill="1" applyBorder="1" applyAlignment="1">
      <alignment horizontal="left" vertical="top" wrapText="1" shrinkToFit="1"/>
    </xf>
    <xf numFmtId="0" fontId="19" fillId="4" borderId="7" xfId="0" applyFont="1" applyFill="1" applyBorder="1" applyAlignment="1">
      <alignment horizontal="center" vertical="center" wrapText="1"/>
    </xf>
    <xf numFmtId="3" fontId="19" fillId="4" borderId="11" xfId="0" applyNumberFormat="1" applyFont="1" applyFill="1" applyBorder="1" applyAlignment="1">
      <alignment horizontal="right"/>
    </xf>
    <xf numFmtId="0" fontId="19" fillId="4" borderId="10" xfId="0" applyFont="1" applyFill="1" applyBorder="1" applyAlignment="1">
      <alignment horizontal="center"/>
    </xf>
    <xf numFmtId="0" fontId="19" fillId="4" borderId="2" xfId="0" applyFont="1" applyFill="1" applyBorder="1" applyAlignment="1">
      <alignment horizontal="center"/>
    </xf>
    <xf numFmtId="0" fontId="19" fillId="4" borderId="5" xfId="0" applyFont="1" applyFill="1" applyBorder="1" applyAlignment="1">
      <alignment horizontal="center"/>
    </xf>
    <xf numFmtId="3" fontId="19" fillId="4" borderId="7" xfId="0" applyNumberFormat="1" applyFont="1" applyFill="1" applyBorder="1" applyAlignment="1">
      <alignment horizontal="right"/>
    </xf>
    <xf numFmtId="3" fontId="13" fillId="4" borderId="8" xfId="0" applyNumberFormat="1" applyFont="1" applyFill="1" applyBorder="1" applyAlignment="1">
      <alignment horizontal="right"/>
    </xf>
    <xf numFmtId="0" fontId="13" fillId="4" borderId="11" xfId="0" applyFont="1" applyFill="1" applyBorder="1" applyAlignment="1">
      <alignment horizontal="right"/>
    </xf>
    <xf numFmtId="0" fontId="19" fillId="4" borderId="3" xfId="0" applyFont="1" applyFill="1" applyBorder="1" applyAlignment="1">
      <alignment horizontal="center"/>
    </xf>
    <xf numFmtId="0" fontId="19" fillId="4" borderId="9" xfId="0" applyFont="1" applyFill="1" applyBorder="1" applyAlignment="1">
      <alignment horizontal="center"/>
    </xf>
    <xf numFmtId="0" fontId="19" fillId="0" borderId="7" xfId="0" applyFont="1" applyFill="1" applyBorder="1" applyAlignment="1">
      <alignment horizontal="center" vertical="center"/>
    </xf>
    <xf numFmtId="0" fontId="19" fillId="4" borderId="7" xfId="0" applyFont="1" applyFill="1" applyBorder="1" applyAlignment="1">
      <alignment horizontal="left" vertical="center" wrapText="1" shrinkToFit="1"/>
    </xf>
    <xf numFmtId="0" fontId="19" fillId="4" borderId="13" xfId="0" applyFont="1" applyFill="1" applyBorder="1" applyAlignment="1">
      <alignment horizontal="center"/>
    </xf>
    <xf numFmtId="0" fontId="19" fillId="4" borderId="15" xfId="0" applyFont="1" applyFill="1" applyBorder="1" applyAlignment="1">
      <alignment horizontal="center"/>
    </xf>
    <xf numFmtId="0" fontId="13"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3" fillId="4" borderId="13" xfId="0" applyFont="1" applyFill="1" applyBorder="1" applyAlignment="1">
      <alignment horizontal="left" vertical="center" wrapText="1" shrinkToFit="1"/>
    </xf>
    <xf numFmtId="0" fontId="13" fillId="4" borderId="14" xfId="0" applyFont="1" applyFill="1" applyBorder="1" applyAlignment="1">
      <alignment horizontal="left" vertical="center" wrapText="1" shrinkToFit="1"/>
    </xf>
    <xf numFmtId="0" fontId="19" fillId="3" borderId="13"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0" borderId="7" xfId="0" applyFont="1" applyFill="1" applyBorder="1" applyAlignment="1">
      <alignment horizontal="left" vertical="center"/>
    </xf>
    <xf numFmtId="164" fontId="13" fillId="4" borderId="13" xfId="1" applyFont="1" applyFill="1" applyBorder="1" applyAlignment="1">
      <alignment horizontal="left" vertical="top" wrapText="1" shrinkToFit="1"/>
    </xf>
    <xf numFmtId="164" fontId="13" fillId="4" borderId="14" xfId="1" applyFont="1" applyFill="1" applyBorder="1" applyAlignment="1">
      <alignment horizontal="left" vertical="top" wrapText="1" shrinkToFit="1"/>
    </xf>
    <xf numFmtId="164" fontId="13" fillId="0" borderId="13" xfId="1" applyFont="1" applyFill="1" applyBorder="1" applyAlignment="1">
      <alignment horizontal="right" vertical="center"/>
    </xf>
    <xf numFmtId="0" fontId="13" fillId="0" borderId="14" xfId="0" applyFont="1" applyBorder="1" applyAlignment="1">
      <alignment horizontal="right" vertical="center"/>
    </xf>
    <xf numFmtId="49" fontId="13" fillId="4" borderId="13" xfId="0" applyNumberFormat="1" applyFont="1" applyFill="1" applyBorder="1" applyAlignment="1">
      <alignment horizontal="center" vertical="center"/>
    </xf>
    <xf numFmtId="0" fontId="13" fillId="4" borderId="14" xfId="0" applyFont="1" applyFill="1" applyBorder="1" applyAlignment="1">
      <alignment horizontal="center" vertical="center"/>
    </xf>
    <xf numFmtId="0" fontId="13" fillId="0" borderId="13" xfId="0" applyFont="1" applyFill="1" applyBorder="1" applyAlignment="1">
      <alignment horizontal="left" vertical="center"/>
    </xf>
    <xf numFmtId="0" fontId="13" fillId="0" borderId="14" xfId="0" applyFont="1" applyFill="1" applyBorder="1" applyAlignment="1">
      <alignment horizontal="left" vertical="center"/>
    </xf>
    <xf numFmtId="164" fontId="19" fillId="0" borderId="7" xfId="1" applyFont="1" applyFill="1" applyBorder="1" applyAlignment="1">
      <alignment horizontal="center" vertical="center"/>
    </xf>
    <xf numFmtId="164" fontId="19" fillId="4" borderId="7" xfId="1" applyFont="1" applyFill="1" applyBorder="1" applyAlignment="1">
      <alignment horizontal="left" vertical="center" wrapText="1" shrinkToFit="1"/>
    </xf>
    <xf numFmtId="164" fontId="13" fillId="0" borderId="14" xfId="1" applyFont="1" applyFill="1" applyBorder="1" applyAlignment="1">
      <alignment horizontal="right" vertical="center"/>
    </xf>
    <xf numFmtId="49" fontId="13" fillId="4" borderId="14" xfId="0" applyNumberFormat="1" applyFont="1" applyFill="1" applyBorder="1" applyAlignment="1">
      <alignment horizontal="center" vertical="center"/>
    </xf>
    <xf numFmtId="49" fontId="19" fillId="4" borderId="13" xfId="0" applyNumberFormat="1" applyFont="1" applyFill="1" applyBorder="1" applyAlignment="1">
      <alignment horizontal="center" vertical="center"/>
    </xf>
    <xf numFmtId="49" fontId="19" fillId="4" borderId="14" xfId="0" applyNumberFormat="1" applyFont="1" applyFill="1" applyBorder="1" applyAlignment="1">
      <alignment horizontal="center" vertical="center"/>
    </xf>
    <xf numFmtId="164" fontId="19" fillId="0" borderId="7" xfId="1" applyFont="1" applyFill="1" applyBorder="1" applyAlignment="1">
      <alignment horizontal="left" vertical="center"/>
    </xf>
    <xf numFmtId="3" fontId="13" fillId="4" borderId="7" xfId="1" applyNumberFormat="1" applyFont="1" applyFill="1" applyBorder="1" applyAlignment="1">
      <alignment horizontal="right"/>
    </xf>
    <xf numFmtId="0" fontId="19" fillId="7" borderId="7" xfId="0" applyFont="1" applyFill="1" applyBorder="1" applyAlignment="1">
      <alignment horizontal="center" vertical="center"/>
    </xf>
    <xf numFmtId="0" fontId="13" fillId="0" borderId="13" xfId="0" applyFont="1" applyFill="1" applyBorder="1" applyAlignment="1">
      <alignment horizontal="right" vertical="center"/>
    </xf>
    <xf numFmtId="0" fontId="13" fillId="0" borderId="14" xfId="0" applyFont="1" applyFill="1" applyBorder="1" applyAlignment="1">
      <alignment horizontal="right" vertical="center"/>
    </xf>
    <xf numFmtId="164" fontId="19" fillId="0" borderId="7" xfId="1" applyFont="1" applyFill="1" applyBorder="1" applyAlignment="1">
      <alignment vertical="center"/>
    </xf>
    <xf numFmtId="0" fontId="13" fillId="4" borderId="0" xfId="0" applyFont="1" applyFill="1" applyAlignment="1">
      <alignment horizontal="left" wrapText="1"/>
    </xf>
    <xf numFmtId="0" fontId="6" fillId="7" borderId="12"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9" fillId="4" borderId="7" xfId="0" applyFont="1" applyFill="1" applyBorder="1" applyAlignment="1">
      <alignment horizontal="center" wrapText="1"/>
    </xf>
    <xf numFmtId="0" fontId="13" fillId="4" borderId="7" xfId="0" applyFont="1" applyFill="1" applyBorder="1" applyAlignment="1">
      <alignment horizontal="center" wrapText="1"/>
    </xf>
    <xf numFmtId="0" fontId="13" fillId="0" borderId="0" xfId="0" applyFont="1" applyBorder="1" applyAlignment="1">
      <alignment horizontal="left" wrapText="1"/>
    </xf>
    <xf numFmtId="0" fontId="13" fillId="0" borderId="0" xfId="0" applyFont="1" applyBorder="1" applyAlignment="1">
      <alignment wrapText="1"/>
    </xf>
    <xf numFmtId="0" fontId="13" fillId="0" borderId="7" xfId="0" applyFont="1" applyBorder="1" applyAlignment="1">
      <alignment wrapText="1"/>
    </xf>
    <xf numFmtId="0" fontId="15" fillId="0" borderId="0" xfId="0" applyFont="1" applyBorder="1" applyAlignment="1"/>
    <xf numFmtId="0" fontId="13" fillId="0" borderId="0" xfId="0" applyFont="1" applyBorder="1" applyAlignment="1"/>
    <xf numFmtId="0" fontId="21" fillId="0" borderId="0" xfId="0" applyFont="1" applyAlignment="1">
      <alignment horizontal="center"/>
    </xf>
    <xf numFmtId="0" fontId="17" fillId="0" borderId="0" xfId="0" applyFont="1" applyAlignment="1">
      <alignment horizontal="center"/>
    </xf>
    <xf numFmtId="0" fontId="13" fillId="0" borderId="3" xfId="0" applyFont="1" applyBorder="1" applyAlignment="1">
      <alignment horizontal="center" wrapText="1"/>
    </xf>
    <xf numFmtId="0" fontId="13" fillId="0" borderId="4" xfId="0" applyFont="1" applyBorder="1" applyAlignment="1">
      <alignment horizontal="center" wrapText="1"/>
    </xf>
    <xf numFmtId="0" fontId="13" fillId="0" borderId="9" xfId="0" applyFont="1" applyBorder="1" applyAlignment="1">
      <alignment horizontal="center" wrapText="1"/>
    </xf>
    <xf numFmtId="0" fontId="19" fillId="0" borderId="0" xfId="0" applyFont="1" applyBorder="1" applyAlignment="1">
      <alignment horizontal="left" wrapText="1"/>
    </xf>
    <xf numFmtId="0" fontId="20" fillId="0" borderId="0" xfId="0" applyFont="1" applyBorder="1" applyAlignment="1">
      <alignment horizontal="left" wrapText="1"/>
    </xf>
    <xf numFmtId="0" fontId="13" fillId="0" borderId="10" xfId="0" applyFont="1" applyBorder="1" applyAlignment="1">
      <alignment vertical="top" wrapText="1"/>
    </xf>
    <xf numFmtId="0" fontId="13" fillId="0" borderId="2" xfId="0" applyFont="1" applyBorder="1" applyAlignment="1">
      <alignment vertical="top" wrapText="1"/>
    </xf>
    <xf numFmtId="0" fontId="13" fillId="0" borderId="5" xfId="0" applyFont="1" applyBorder="1" applyAlignment="1">
      <alignment vertical="top" wrapText="1"/>
    </xf>
    <xf numFmtId="0" fontId="13" fillId="0" borderId="1" xfId="0" applyFont="1" applyBorder="1" applyAlignment="1">
      <alignment vertical="top" wrapText="1"/>
    </xf>
    <xf numFmtId="0" fontId="13" fillId="0" borderId="0" xfId="0" applyFont="1" applyBorder="1" applyAlignment="1">
      <alignment vertical="top" wrapText="1"/>
    </xf>
    <xf numFmtId="0" fontId="13" fillId="0" borderId="6" xfId="0" applyFont="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9" xfId="0" applyFont="1" applyBorder="1" applyAlignment="1">
      <alignment vertical="top" wrapText="1"/>
    </xf>
    <xf numFmtId="0" fontId="19" fillId="0" borderId="7" xfId="0" applyFont="1" applyFill="1" applyBorder="1" applyAlignment="1">
      <alignment horizontal="left" vertical="center" wrapText="1" shrinkToFit="1"/>
    </xf>
    <xf numFmtId="49" fontId="19" fillId="0" borderId="13" xfId="0" applyNumberFormat="1" applyFont="1" applyFill="1" applyBorder="1" applyAlignment="1">
      <alignment horizontal="center" vertical="center"/>
    </xf>
    <xf numFmtId="49" fontId="19" fillId="0" borderId="14" xfId="0" applyNumberFormat="1" applyFont="1" applyFill="1" applyBorder="1" applyAlignment="1">
      <alignment horizontal="center" vertical="center"/>
    </xf>
    <xf numFmtId="3" fontId="18" fillId="0" borderId="7" xfId="0" applyNumberFormat="1" applyFont="1" applyFill="1" applyBorder="1" applyAlignment="1">
      <alignment horizontal="right"/>
    </xf>
    <xf numFmtId="0" fontId="19" fillId="3" borderId="13" xfId="0" applyFont="1" applyFill="1" applyBorder="1" applyAlignment="1">
      <alignment horizontal="center"/>
    </xf>
    <xf numFmtId="0" fontId="19" fillId="3" borderId="15" xfId="0" applyFont="1" applyFill="1" applyBorder="1" applyAlignment="1">
      <alignment horizontal="center"/>
    </xf>
    <xf numFmtId="0" fontId="19" fillId="3" borderId="10" xfId="0" applyFont="1" applyFill="1" applyBorder="1" applyAlignment="1">
      <alignment horizontal="center"/>
    </xf>
    <xf numFmtId="0" fontId="19" fillId="3" borderId="2" xfId="0" applyFont="1" applyFill="1" applyBorder="1" applyAlignment="1">
      <alignment horizontal="center"/>
    </xf>
    <xf numFmtId="0" fontId="19" fillId="3" borderId="5" xfId="0" applyFont="1" applyFill="1" applyBorder="1" applyAlignment="1">
      <alignment horizontal="center"/>
    </xf>
    <xf numFmtId="0" fontId="19" fillId="3" borderId="7" xfId="0" applyFont="1" applyFill="1" applyBorder="1" applyAlignment="1">
      <alignment horizontal="center"/>
    </xf>
    <xf numFmtId="49" fontId="25" fillId="0" borderId="13" xfId="0" applyNumberFormat="1" applyFont="1" applyFill="1" applyBorder="1" applyAlignment="1">
      <alignment horizontal="center" vertical="center"/>
    </xf>
    <xf numFmtId="49" fontId="25" fillId="0" borderId="14" xfId="0" applyNumberFormat="1" applyFont="1" applyFill="1" applyBorder="1" applyAlignment="1">
      <alignment horizontal="center" vertical="center"/>
    </xf>
    <xf numFmtId="3" fontId="18" fillId="0" borderId="12" xfId="0" applyNumberFormat="1" applyFont="1" applyFill="1" applyBorder="1" applyAlignment="1">
      <alignment horizontal="right"/>
    </xf>
    <xf numFmtId="3" fontId="18" fillId="0" borderId="8" xfId="0" applyNumberFormat="1" applyFont="1" applyFill="1" applyBorder="1" applyAlignment="1">
      <alignment horizontal="right"/>
    </xf>
    <xf numFmtId="164" fontId="19" fillId="0" borderId="7" xfId="1" applyFont="1" applyFill="1" applyBorder="1" applyAlignment="1">
      <alignment horizontal="left" vertical="center" wrapText="1" shrinkToFit="1"/>
    </xf>
    <xf numFmtId="0" fontId="13" fillId="0" borderId="7" xfId="0" applyFont="1" applyFill="1" applyBorder="1" applyAlignment="1">
      <alignment horizontal="left" vertical="center" wrapText="1" shrinkToFit="1"/>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7" fillId="0" borderId="12" xfId="0" applyNumberFormat="1" applyFont="1" applyBorder="1" applyAlignment="1">
      <alignment horizontal="right"/>
    </xf>
    <xf numFmtId="3" fontId="27" fillId="0" borderId="8" xfId="0" applyNumberFormat="1" applyFont="1" applyBorder="1" applyAlignment="1">
      <alignment horizontal="right"/>
    </xf>
    <xf numFmtId="3" fontId="29" fillId="0" borderId="12" xfId="0" applyNumberFormat="1" applyFont="1" applyFill="1" applyBorder="1" applyAlignment="1">
      <alignment horizontal="right"/>
    </xf>
    <xf numFmtId="3" fontId="29" fillId="0" borderId="11" xfId="0" applyNumberFormat="1" applyFont="1" applyFill="1" applyBorder="1" applyAlignment="1">
      <alignment horizontal="right"/>
    </xf>
    <xf numFmtId="3" fontId="29" fillId="0" borderId="8" xfId="0" applyNumberFormat="1" applyFont="1" applyFill="1" applyBorder="1" applyAlignment="1">
      <alignment horizontal="right"/>
    </xf>
    <xf numFmtId="3" fontId="29" fillId="0" borderId="7" xfId="0" applyNumberFormat="1" applyFont="1" applyFill="1" applyBorder="1" applyAlignment="1">
      <alignment horizontal="right"/>
    </xf>
    <xf numFmtId="164" fontId="13" fillId="0" borderId="7" xfId="1" applyFont="1" applyFill="1" applyBorder="1" applyAlignment="1">
      <alignment horizontal="left" vertical="center" wrapText="1" shrinkToFit="1"/>
    </xf>
    <xf numFmtId="3" fontId="18" fillId="0" borderId="11" xfId="0" applyNumberFormat="1" applyFont="1" applyFill="1" applyBorder="1" applyAlignment="1">
      <alignment horizontal="right"/>
    </xf>
    <xf numFmtId="49" fontId="13" fillId="0" borderId="7" xfId="0" applyNumberFormat="1" applyFont="1" applyFill="1" applyBorder="1" applyAlignment="1">
      <alignment horizontal="center" vertical="center"/>
    </xf>
    <xf numFmtId="49" fontId="25" fillId="0" borderId="7" xfId="0" applyNumberFormat="1" applyFont="1" applyFill="1" applyBorder="1" applyAlignment="1">
      <alignment horizontal="center" vertical="center"/>
    </xf>
    <xf numFmtId="0" fontId="13" fillId="0" borderId="13" xfId="0" applyFont="1" applyFill="1" applyBorder="1" applyAlignment="1">
      <alignment horizontal="left" vertical="top" wrapText="1" shrinkToFit="1"/>
    </xf>
    <xf numFmtId="0" fontId="13" fillId="0" borderId="14" xfId="0" applyFont="1" applyFill="1" applyBorder="1" applyAlignment="1">
      <alignment horizontal="left" vertical="top" wrapText="1" shrinkToFit="1"/>
    </xf>
    <xf numFmtId="164" fontId="13" fillId="0" borderId="13" xfId="1" applyFont="1" applyFill="1" applyBorder="1" applyAlignment="1">
      <alignment horizontal="left" vertical="top" wrapText="1" shrinkToFit="1"/>
    </xf>
    <xf numFmtId="164" fontId="13"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3"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6" fillId="0" borderId="7" xfId="0" applyNumberFormat="1" applyFont="1" applyFill="1" applyBorder="1" applyAlignment="1">
      <alignment horizontal="center" vertical="center"/>
    </xf>
    <xf numFmtId="0" fontId="13" fillId="0" borderId="13" xfId="0" applyFont="1" applyFill="1" applyBorder="1" applyAlignment="1">
      <alignment horizontal="left" vertical="center" wrapText="1" shrinkToFit="1"/>
    </xf>
    <xf numFmtId="0" fontId="13" fillId="0" borderId="14" xfId="0" applyFont="1" applyFill="1" applyBorder="1" applyAlignment="1">
      <alignment horizontal="left" vertical="center" wrapText="1" shrinkToFit="1"/>
    </xf>
    <xf numFmtId="0" fontId="19" fillId="0" borderId="13" xfId="0" applyFont="1" applyFill="1" applyBorder="1" applyAlignment="1">
      <alignment horizontal="left" vertical="center" wrapText="1" shrinkToFit="1"/>
    </xf>
    <xf numFmtId="0" fontId="19" fillId="0" borderId="14" xfId="0" applyFont="1" applyFill="1" applyBorder="1" applyAlignment="1">
      <alignment horizontal="left" vertical="center" wrapText="1" shrinkToFit="1"/>
    </xf>
    <xf numFmtId="49" fontId="19" fillId="0" borderId="7" xfId="0" applyNumberFormat="1" applyFont="1" applyFill="1" applyBorder="1" applyAlignment="1">
      <alignment horizontal="center" vertical="center"/>
    </xf>
    <xf numFmtId="3" fontId="15" fillId="0" borderId="7" xfId="0" applyNumberFormat="1" applyFont="1" applyBorder="1" applyAlignment="1">
      <alignment horizontal="right"/>
    </xf>
    <xf numFmtId="0" fontId="19" fillId="3" borderId="3" xfId="0" applyFont="1" applyFill="1" applyBorder="1" applyAlignment="1">
      <alignment horizontal="center"/>
    </xf>
    <xf numFmtId="0" fontId="19" fillId="3" borderId="9" xfId="0" applyFont="1" applyFill="1" applyBorder="1" applyAlignment="1">
      <alignment horizontal="center"/>
    </xf>
    <xf numFmtId="0" fontId="19" fillId="0" borderId="7" xfId="0" applyFont="1" applyBorder="1" applyAlignment="1">
      <alignment horizontal="center" vertical="center"/>
    </xf>
    <xf numFmtId="164" fontId="13" fillId="0" borderId="13" xfId="1" applyFont="1" applyBorder="1" applyAlignment="1">
      <alignment horizontal="right" vertical="center"/>
    </xf>
    <xf numFmtId="164" fontId="13" fillId="0" borderId="14" xfId="1" applyFont="1" applyBorder="1" applyAlignment="1">
      <alignment horizontal="right" vertical="center"/>
    </xf>
    <xf numFmtId="0" fontId="13" fillId="0" borderId="7" xfId="0" applyFont="1" applyBorder="1" applyAlignment="1">
      <alignment horizontal="center" vertical="center"/>
    </xf>
    <xf numFmtId="0" fontId="13" fillId="0" borderId="7" xfId="0" applyFont="1" applyBorder="1" applyAlignment="1">
      <alignment horizontal="left" vertical="center" wrapText="1" shrinkToFit="1"/>
    </xf>
    <xf numFmtId="49" fontId="13" fillId="0" borderId="7" xfId="0" applyNumberFormat="1" applyFont="1" applyBorder="1" applyAlignment="1">
      <alignment horizontal="center" vertical="center"/>
    </xf>
    <xf numFmtId="49" fontId="19" fillId="0" borderId="7" xfId="0" applyNumberFormat="1" applyFont="1" applyBorder="1" applyAlignment="1">
      <alignment horizontal="center" vertical="center"/>
    </xf>
    <xf numFmtId="164" fontId="13" fillId="0" borderId="7" xfId="1" applyFont="1" applyBorder="1" applyAlignment="1">
      <alignment horizontal="left" vertical="center" wrapText="1" shrinkToFit="1"/>
    </xf>
    <xf numFmtId="0" fontId="19"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49" fontId="25" fillId="0" borderId="7" xfId="0" applyNumberFormat="1" applyFont="1" applyBorder="1" applyAlignment="1">
      <alignment horizontal="center" vertical="center"/>
    </xf>
    <xf numFmtId="3" fontId="15" fillId="0" borderId="12" xfId="0" applyNumberFormat="1" applyFont="1" applyBorder="1" applyAlignment="1">
      <alignment horizontal="right"/>
    </xf>
    <xf numFmtId="3" fontId="15" fillId="0" borderId="8" xfId="0" applyNumberFormat="1" applyFont="1" applyBorder="1" applyAlignment="1">
      <alignment horizontal="right"/>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3" xfId="0" applyFont="1" applyBorder="1" applyAlignment="1">
      <alignment horizontal="left" vertical="center"/>
    </xf>
    <xf numFmtId="0" fontId="19" fillId="0" borderId="14" xfId="0" applyFont="1" applyBorder="1" applyAlignment="1">
      <alignment horizontal="left" vertical="center"/>
    </xf>
    <xf numFmtId="164" fontId="19" fillId="0" borderId="7" xfId="1" applyFont="1" applyBorder="1" applyAlignment="1">
      <alignment horizontal="left" vertical="center"/>
    </xf>
    <xf numFmtId="164" fontId="19" fillId="0" borderId="13" xfId="1" applyFont="1" applyBorder="1" applyAlignment="1">
      <alignment vertical="center"/>
    </xf>
    <xf numFmtId="164" fontId="19" fillId="0" borderId="14" xfId="1" applyFont="1" applyBorder="1" applyAlignment="1">
      <alignmen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9" fillId="0" borderId="7" xfId="0" applyFont="1" applyBorder="1" applyAlignment="1">
      <alignment horizontal="left" vertical="center"/>
    </xf>
    <xf numFmtId="164" fontId="19" fillId="0" borderId="7" xfId="1" applyFont="1" applyBorder="1" applyAlignment="1">
      <alignment horizontal="center" vertical="center"/>
    </xf>
    <xf numFmtId="164" fontId="19" fillId="0" borderId="7" xfId="1" applyFont="1" applyBorder="1" applyAlignment="1">
      <alignment horizontal="left" vertical="center" wrapText="1" shrinkToFi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0" xfId="0" applyFont="1" applyAlignment="1">
      <alignment horizontal="left" wrapText="1"/>
    </xf>
    <xf numFmtId="0" fontId="13" fillId="0" borderId="12" xfId="0" applyFont="1" applyBorder="1" applyAlignment="1">
      <alignment wrapText="1"/>
    </xf>
    <xf numFmtId="0" fontId="13" fillId="0" borderId="11" xfId="0" applyFont="1" applyBorder="1" applyAlignment="1">
      <alignment wrapText="1"/>
    </xf>
    <xf numFmtId="0" fontId="13" fillId="0" borderId="8" xfId="0" applyFont="1" applyBorder="1" applyAlignment="1">
      <alignment wrapText="1"/>
    </xf>
    <xf numFmtId="0" fontId="19" fillId="3" borderId="13" xfId="0" applyFont="1" applyFill="1" applyBorder="1" applyAlignment="1">
      <alignment horizontal="center" wrapText="1"/>
    </xf>
    <xf numFmtId="0" fontId="13" fillId="0" borderId="14" xfId="0" applyFont="1" applyBorder="1" applyAlignment="1">
      <alignment horizontal="center" wrapText="1"/>
    </xf>
    <xf numFmtId="0" fontId="19" fillId="3" borderId="7" xfId="0" applyFont="1" applyFill="1" applyBorder="1" applyAlignment="1">
      <alignment horizontal="center" wrapText="1"/>
    </xf>
    <xf numFmtId="0" fontId="13" fillId="0" borderId="7" xfId="0" applyFont="1" applyBorder="1" applyAlignment="1">
      <alignment horizontal="center" wrapText="1"/>
    </xf>
    <xf numFmtId="0" fontId="19" fillId="3" borderId="14" xfId="0" applyFont="1" applyFill="1" applyBorder="1" applyAlignment="1">
      <alignment horizontal="center" wrapText="1"/>
    </xf>
    <xf numFmtId="0" fontId="19" fillId="3" borderId="12"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3" fillId="0" borderId="12" xfId="0" applyFont="1" applyBorder="1" applyAlignment="1">
      <alignment horizontal="center" wrapText="1"/>
    </xf>
    <xf numFmtId="0" fontId="13" fillId="0" borderId="11" xfId="0" applyFont="1" applyBorder="1" applyAlignment="1">
      <alignment horizontal="center" wrapText="1"/>
    </xf>
    <xf numFmtId="0" fontId="13" fillId="0" borderId="8" xfId="0" applyFont="1" applyBorder="1" applyAlignment="1">
      <alignment horizontal="center" wrapText="1"/>
    </xf>
    <xf numFmtId="0" fontId="13" fillId="0" borderId="5" xfId="0" applyFont="1" applyBorder="1" applyAlignment="1">
      <alignment wrapText="1"/>
    </xf>
    <xf numFmtId="0" fontId="13" fillId="0" borderId="6" xfId="0" applyFont="1" applyBorder="1" applyAlignment="1">
      <alignment wrapText="1"/>
    </xf>
    <xf numFmtId="164" fontId="19" fillId="0" borderId="7" xfId="1" applyFont="1" applyBorder="1" applyAlignment="1">
      <alignment vertical="center"/>
    </xf>
    <xf numFmtId="164" fontId="13" fillId="0" borderId="7" xfId="1" applyFont="1" applyBorder="1" applyAlignment="1">
      <alignment horizontal="center" vertical="center"/>
    </xf>
    <xf numFmtId="0" fontId="13" fillId="0" borderId="7" xfId="0" applyFont="1" applyBorder="1" applyAlignment="1">
      <alignment horizontal="left" vertical="center"/>
    </xf>
    <xf numFmtId="0" fontId="13" fillId="0" borderId="13" xfId="0" applyFont="1" applyBorder="1" applyAlignment="1">
      <alignment horizontal="left" vertical="center" wrapText="1" shrinkToFit="1"/>
    </xf>
    <xf numFmtId="0" fontId="13" fillId="0" borderId="14" xfId="0" applyFont="1" applyBorder="1" applyAlignment="1">
      <alignment horizontal="left" vertical="center" wrapText="1" shrinkToFit="1"/>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49" fontId="25" fillId="0" borderId="13" xfId="0" applyNumberFormat="1" applyFont="1" applyBorder="1" applyAlignment="1">
      <alignment horizontal="center" vertical="center"/>
    </xf>
    <xf numFmtId="0" fontId="25" fillId="0" borderId="14" xfId="0" applyNumberFormat="1" applyFont="1" applyBorder="1" applyAlignment="1">
      <alignment horizontal="center" vertical="center"/>
    </xf>
    <xf numFmtId="3" fontId="27" fillId="0" borderId="7" xfId="0" applyNumberFormat="1" applyFont="1" applyBorder="1" applyAlignment="1">
      <alignment horizontal="right"/>
    </xf>
    <xf numFmtId="49" fontId="19" fillId="0" borderId="13" xfId="0" applyNumberFormat="1" applyFont="1" applyBorder="1" applyAlignment="1">
      <alignment horizontal="center" vertical="center"/>
    </xf>
    <xf numFmtId="0" fontId="19" fillId="0" borderId="14" xfId="0" applyNumberFormat="1" applyFont="1" applyBorder="1" applyAlignment="1">
      <alignment horizontal="center" vertical="center"/>
    </xf>
    <xf numFmtId="49" fontId="13" fillId="0" borderId="13" xfId="0" applyNumberFormat="1" applyFont="1" applyBorder="1" applyAlignment="1">
      <alignment horizontal="center" vertical="center"/>
    </xf>
    <xf numFmtId="49" fontId="13" fillId="0" borderId="14" xfId="0" applyNumberFormat="1" applyFont="1" applyBorder="1" applyAlignment="1">
      <alignment horizontal="center" vertical="center"/>
    </xf>
    <xf numFmtId="164" fontId="13" fillId="0" borderId="13" xfId="1" applyFont="1" applyBorder="1" applyAlignment="1">
      <alignment horizontal="left" vertical="center" wrapText="1" shrinkToFit="1"/>
    </xf>
    <xf numFmtId="164" fontId="13" fillId="0" borderId="14" xfId="1" applyFont="1" applyBorder="1" applyAlignment="1">
      <alignment horizontal="left" vertical="center" wrapText="1" shrinkToFit="1"/>
    </xf>
    <xf numFmtId="164" fontId="13" fillId="0" borderId="7" xfId="1" applyFont="1" applyBorder="1" applyAlignment="1">
      <alignment horizontal="right" vertical="center"/>
    </xf>
    <xf numFmtId="164" fontId="19" fillId="0" borderId="13" xfId="1" applyFont="1" applyFill="1" applyBorder="1" applyAlignment="1">
      <alignment horizontal="left" vertical="center" wrapText="1" shrinkToFit="1"/>
    </xf>
    <xf numFmtId="164" fontId="19" fillId="0" borderId="14" xfId="1" applyFont="1" applyFill="1" applyBorder="1" applyAlignment="1">
      <alignment horizontal="left" vertical="center" wrapText="1" shrinkToFit="1"/>
    </xf>
    <xf numFmtId="0" fontId="19" fillId="3" borderId="10"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9" fillId="3" borderId="12" xfId="0" applyFont="1" applyFill="1" applyBorder="1" applyAlignment="1">
      <alignment horizontal="center"/>
    </xf>
    <xf numFmtId="0" fontId="19" fillId="3" borderId="8" xfId="0" applyFont="1" applyFill="1" applyBorder="1" applyAlignment="1">
      <alignment horizontal="center"/>
    </xf>
    <xf numFmtId="0" fontId="13" fillId="0" borderId="7" xfId="0" applyFont="1" applyBorder="1" applyAlignment="1">
      <alignment horizontal="center" vertical="center" wrapText="1"/>
    </xf>
    <xf numFmtId="0" fontId="10" fillId="4" borderId="12" xfId="3" applyFont="1" applyFill="1" applyBorder="1" applyAlignment="1">
      <alignment vertical="center" wrapText="1"/>
    </xf>
    <xf numFmtId="0" fontId="10" fillId="4" borderId="11" xfId="3" applyFont="1" applyFill="1" applyBorder="1" applyAlignment="1">
      <alignment vertical="center" wrapText="1"/>
    </xf>
    <xf numFmtId="0" fontId="10" fillId="4" borderId="8" xfId="3" applyFont="1" applyFill="1" applyBorder="1" applyAlignment="1">
      <alignment vertical="center" wrapText="1"/>
    </xf>
    <xf numFmtId="3" fontId="10" fillId="4" borderId="12" xfId="3" applyNumberFormat="1" applyFont="1" applyFill="1" applyBorder="1" applyAlignment="1">
      <alignment horizontal="right" wrapText="1"/>
    </xf>
    <xf numFmtId="3" fontId="10" fillId="4" borderId="11" xfId="3" applyNumberFormat="1" applyFont="1" applyFill="1" applyBorder="1" applyAlignment="1">
      <alignment horizontal="right" wrapText="1"/>
    </xf>
    <xf numFmtId="3" fontId="10" fillId="4" borderId="8" xfId="3" applyNumberFormat="1" applyFont="1" applyFill="1" applyBorder="1" applyAlignment="1">
      <alignment horizontal="right" wrapText="1"/>
    </xf>
    <xf numFmtId="3" fontId="10" fillId="4" borderId="12" xfId="3" applyNumberFormat="1" applyFont="1" applyFill="1" applyBorder="1" applyAlignment="1">
      <alignment wrapText="1"/>
    </xf>
    <xf numFmtId="3" fontId="10" fillId="4" borderId="11" xfId="3" applyNumberFormat="1" applyFont="1" applyFill="1" applyBorder="1" applyAlignment="1">
      <alignment wrapText="1"/>
    </xf>
    <xf numFmtId="3" fontId="10" fillId="4" borderId="8" xfId="3" applyNumberFormat="1" applyFont="1" applyFill="1" applyBorder="1" applyAlignment="1">
      <alignment wrapText="1"/>
    </xf>
    <xf numFmtId="0" fontId="10" fillId="4" borderId="12" xfId="3" applyFont="1" applyFill="1" applyBorder="1" applyAlignment="1">
      <alignment horizontal="left" vertical="center" wrapText="1"/>
    </xf>
    <xf numFmtId="0" fontId="10" fillId="4" borderId="11" xfId="3" applyFont="1" applyFill="1" applyBorder="1" applyAlignment="1">
      <alignment horizontal="left" vertical="center" wrapText="1"/>
    </xf>
    <xf numFmtId="0" fontId="10" fillId="4" borderId="8" xfId="3" applyFont="1" applyFill="1" applyBorder="1" applyAlignment="1">
      <alignment horizontal="left" vertical="center" wrapText="1"/>
    </xf>
    <xf numFmtId="3" fontId="10" fillId="4" borderId="12" xfId="3" applyNumberFormat="1" applyFont="1" applyFill="1" applyBorder="1" applyAlignment="1">
      <alignment horizontal="right" vertical="center" wrapText="1"/>
    </xf>
    <xf numFmtId="3" fontId="10" fillId="4" borderId="11" xfId="3" applyNumberFormat="1" applyFont="1" applyFill="1" applyBorder="1" applyAlignment="1">
      <alignment horizontal="right" vertical="center" wrapText="1"/>
    </xf>
    <xf numFmtId="3" fontId="10" fillId="4" borderId="8" xfId="3" applyNumberFormat="1" applyFont="1" applyFill="1" applyBorder="1" applyAlignment="1">
      <alignment horizontal="right" vertical="center" wrapText="1"/>
    </xf>
    <xf numFmtId="0" fontId="45" fillId="4" borderId="12" xfId="3" applyFont="1" applyFill="1" applyBorder="1" applyAlignment="1">
      <alignment horizontal="left" vertical="center" wrapText="1"/>
    </xf>
    <xf numFmtId="0" fontId="45" fillId="4" borderId="11" xfId="3" applyFont="1" applyFill="1" applyBorder="1" applyAlignment="1">
      <alignment horizontal="left" vertical="center" wrapText="1"/>
    </xf>
    <xf numFmtId="0" fontId="45" fillId="4" borderId="8" xfId="3" applyFont="1" applyFill="1" applyBorder="1" applyAlignment="1">
      <alignment horizontal="left" vertical="center" wrapText="1"/>
    </xf>
    <xf numFmtId="0" fontId="45" fillId="4" borderId="7" xfId="3" applyFont="1" applyFill="1" applyBorder="1" applyAlignment="1">
      <alignment horizontal="left" vertical="center" wrapText="1"/>
    </xf>
    <xf numFmtId="3" fontId="10" fillId="4" borderId="7" xfId="3" applyNumberFormat="1" applyFont="1" applyFill="1" applyBorder="1" applyAlignment="1">
      <alignment horizontal="right" wrapText="1"/>
    </xf>
    <xf numFmtId="0" fontId="10" fillId="4" borderId="7" xfId="3" applyFont="1" applyFill="1" applyBorder="1" applyAlignment="1">
      <alignment horizontal="right" wrapText="1"/>
    </xf>
    <xf numFmtId="0" fontId="48" fillId="4" borderId="12" xfId="3" applyFont="1" applyFill="1" applyBorder="1" applyAlignment="1">
      <alignment horizontal="left" vertical="center" wrapText="1"/>
    </xf>
    <xf numFmtId="0" fontId="48" fillId="4" borderId="11" xfId="3" applyFont="1" applyFill="1" applyBorder="1" applyAlignment="1">
      <alignment horizontal="left" vertical="center" wrapText="1"/>
    </xf>
    <xf numFmtId="0" fontId="48" fillId="4" borderId="8" xfId="3" applyFont="1" applyFill="1" applyBorder="1" applyAlignment="1">
      <alignment horizontal="left" vertical="center" wrapText="1"/>
    </xf>
    <xf numFmtId="0" fontId="10" fillId="4" borderId="0" xfId="3" applyFont="1" applyFill="1" applyAlignment="1">
      <alignment horizontal="left" vertical="center" wrapText="1"/>
    </xf>
    <xf numFmtId="0" fontId="45" fillId="4" borderId="12" xfId="3" applyFont="1" applyFill="1" applyBorder="1" applyAlignment="1">
      <alignment horizontal="center" vertical="center" wrapText="1"/>
    </xf>
    <xf numFmtId="0" fontId="45" fillId="4" borderId="11" xfId="3" applyFont="1" applyFill="1" applyBorder="1" applyAlignment="1">
      <alignment horizontal="center" vertical="center" wrapText="1"/>
    </xf>
    <xf numFmtId="0" fontId="45" fillId="4" borderId="8" xfId="3" applyFont="1" applyFill="1" applyBorder="1" applyAlignment="1">
      <alignment horizontal="center" vertical="center" wrapText="1"/>
    </xf>
    <xf numFmtId="3" fontId="10" fillId="4" borderId="12" xfId="3" applyNumberFormat="1" applyFont="1" applyFill="1" applyBorder="1" applyAlignment="1">
      <alignment horizontal="right" vertical="center"/>
    </xf>
    <xf numFmtId="3" fontId="10" fillId="4" borderId="11" xfId="3" applyNumberFormat="1" applyFont="1" applyFill="1" applyBorder="1" applyAlignment="1">
      <alignment horizontal="right" vertical="center"/>
    </xf>
    <xf numFmtId="3" fontId="10" fillId="4" borderId="8" xfId="3" applyNumberFormat="1" applyFont="1" applyFill="1" applyBorder="1" applyAlignment="1">
      <alignment horizontal="right" vertical="center"/>
    </xf>
    <xf numFmtId="0" fontId="10" fillId="4" borderId="12" xfId="3" applyFont="1" applyFill="1" applyBorder="1" applyAlignment="1">
      <alignment horizontal="left"/>
    </xf>
    <xf numFmtId="0" fontId="10" fillId="4" borderId="11" xfId="3" applyFont="1" applyFill="1" applyBorder="1" applyAlignment="1">
      <alignment horizontal="left"/>
    </xf>
    <xf numFmtId="0" fontId="10" fillId="4" borderId="8" xfId="3" applyFont="1" applyFill="1" applyBorder="1" applyAlignment="1">
      <alignment horizontal="left"/>
    </xf>
    <xf numFmtId="0" fontId="10" fillId="4" borderId="12" xfId="3" applyFont="1" applyFill="1" applyBorder="1" applyAlignment="1">
      <alignment horizontal="right"/>
    </xf>
    <xf numFmtId="0" fontId="10" fillId="4" borderId="11" xfId="3" applyFont="1" applyFill="1" applyBorder="1" applyAlignment="1">
      <alignment horizontal="right"/>
    </xf>
    <xf numFmtId="0" fontId="10" fillId="4" borderId="8" xfId="3" applyFont="1" applyFill="1" applyBorder="1" applyAlignment="1">
      <alignment horizontal="right"/>
    </xf>
    <xf numFmtId="0" fontId="10" fillId="4" borderId="12" xfId="3" applyFont="1" applyFill="1" applyBorder="1" applyAlignment="1">
      <alignment horizontal="center"/>
    </xf>
    <xf numFmtId="0" fontId="10" fillId="4" borderId="11" xfId="3" applyFont="1" applyFill="1" applyBorder="1" applyAlignment="1">
      <alignment horizontal="center"/>
    </xf>
    <xf numFmtId="0" fontId="10" fillId="4" borderId="8" xfId="3" applyFont="1" applyFill="1" applyBorder="1" applyAlignment="1">
      <alignment horizontal="center"/>
    </xf>
    <xf numFmtId="0" fontId="10" fillId="4" borderId="12" xfId="3" applyFont="1" applyFill="1" applyBorder="1" applyAlignment="1">
      <alignment horizontal="left" vertical="center"/>
    </xf>
    <xf numFmtId="0" fontId="10" fillId="4" borderId="11" xfId="3" applyFont="1" applyFill="1" applyBorder="1" applyAlignment="1">
      <alignment horizontal="left" vertical="center"/>
    </xf>
    <xf numFmtId="0" fontId="10" fillId="4" borderId="8" xfId="3" applyFont="1" applyFill="1" applyBorder="1" applyAlignment="1">
      <alignment horizontal="left" vertical="center"/>
    </xf>
    <xf numFmtId="0" fontId="10" fillId="4" borderId="12" xfId="3" applyFont="1" applyFill="1" applyBorder="1" applyAlignment="1">
      <alignment horizontal="center" vertical="center"/>
    </xf>
    <xf numFmtId="0" fontId="10" fillId="4" borderId="11" xfId="3" applyFont="1" applyFill="1" applyBorder="1" applyAlignment="1">
      <alignment horizontal="center" vertical="center"/>
    </xf>
    <xf numFmtId="0" fontId="10" fillId="4" borderId="8" xfId="3" applyFont="1" applyFill="1" applyBorder="1" applyAlignment="1">
      <alignment horizontal="center" vertical="center"/>
    </xf>
    <xf numFmtId="0" fontId="10" fillId="4" borderId="0" xfId="2" applyFont="1" applyFill="1" applyAlignment="1">
      <alignment horizontal="left" wrapText="1"/>
    </xf>
    <xf numFmtId="0" fontId="10" fillId="4" borderId="0" xfId="3" applyFont="1" applyFill="1" applyBorder="1" applyAlignment="1">
      <alignment horizontal="left" vertical="center" wrapText="1"/>
    </xf>
    <xf numFmtId="0" fontId="10" fillId="4" borderId="0" xfId="2" applyFont="1" applyFill="1" applyBorder="1" applyAlignment="1">
      <alignment horizontal="left" vertical="center" wrapText="1"/>
    </xf>
    <xf numFmtId="0" fontId="10" fillId="4" borderId="10" xfId="3" applyFont="1" applyFill="1" applyBorder="1" applyAlignment="1">
      <alignment horizontal="left" vertical="top" wrapText="1"/>
    </xf>
    <xf numFmtId="0" fontId="10" fillId="4" borderId="2" xfId="3" applyFont="1" applyFill="1" applyBorder="1" applyAlignment="1">
      <alignment horizontal="left" vertical="top" wrapText="1"/>
    </xf>
    <xf numFmtId="0" fontId="10" fillId="4" borderId="5" xfId="3" applyFont="1" applyFill="1" applyBorder="1" applyAlignment="1">
      <alignment horizontal="left" vertical="top" wrapText="1"/>
    </xf>
    <xf numFmtId="0" fontId="10" fillId="4" borderId="1" xfId="3" applyFont="1" applyFill="1" applyBorder="1" applyAlignment="1">
      <alignment horizontal="left" vertical="top" wrapText="1"/>
    </xf>
    <xf numFmtId="0" fontId="10" fillId="4" borderId="0" xfId="3" applyFont="1" applyFill="1" applyBorder="1" applyAlignment="1">
      <alignment horizontal="left" vertical="top" wrapText="1"/>
    </xf>
    <xf numFmtId="0" fontId="10" fillId="4" borderId="6" xfId="3" applyFont="1" applyFill="1" applyBorder="1" applyAlignment="1">
      <alignment horizontal="left" vertical="top" wrapText="1"/>
    </xf>
    <xf numFmtId="0" fontId="10" fillId="4" borderId="3" xfId="3" applyFont="1" applyFill="1" applyBorder="1" applyAlignment="1">
      <alignment horizontal="left" vertical="top" wrapText="1"/>
    </xf>
    <xf numFmtId="0" fontId="10" fillId="4" borderId="4" xfId="3" applyFont="1" applyFill="1" applyBorder="1" applyAlignment="1">
      <alignment horizontal="left" vertical="top" wrapText="1"/>
    </xf>
    <xf numFmtId="0" fontId="10" fillId="4" borderId="9" xfId="3" applyFont="1" applyFill="1" applyBorder="1" applyAlignment="1">
      <alignment horizontal="left" vertical="top" wrapText="1"/>
    </xf>
    <xf numFmtId="0" fontId="45" fillId="4" borderId="22" xfId="3" applyFont="1" applyFill="1" applyBorder="1" applyAlignment="1">
      <alignment horizontal="left" vertical="center"/>
    </xf>
    <xf numFmtId="0" fontId="45" fillId="4" borderId="23" xfId="3" applyFont="1" applyFill="1" applyBorder="1" applyAlignment="1">
      <alignment horizontal="left" vertical="center"/>
    </xf>
    <xf numFmtId="0" fontId="45" fillId="4" borderId="30" xfId="3" applyFont="1" applyFill="1" applyBorder="1" applyAlignment="1">
      <alignment horizontal="left" vertical="center"/>
    </xf>
    <xf numFmtId="0" fontId="45" fillId="4" borderId="31" xfId="3" applyFont="1" applyFill="1" applyBorder="1" applyAlignment="1">
      <alignment horizontal="left" vertical="center"/>
    </xf>
    <xf numFmtId="0" fontId="10" fillId="4" borderId="24" xfId="3" applyFont="1" applyFill="1" applyBorder="1" applyAlignment="1">
      <alignment horizontal="left" vertical="center" wrapText="1"/>
    </xf>
    <xf numFmtId="0" fontId="10" fillId="4" borderId="23" xfId="3" applyFont="1" applyFill="1" applyBorder="1" applyAlignment="1">
      <alignment horizontal="left" vertical="center" wrapText="1"/>
    </xf>
    <xf numFmtId="0" fontId="10" fillId="4" borderId="25" xfId="3" applyFont="1" applyFill="1" applyBorder="1" applyAlignment="1">
      <alignment horizontal="left" vertical="center" wrapText="1"/>
    </xf>
    <xf numFmtId="0" fontId="10" fillId="4" borderId="32" xfId="3" applyFont="1" applyFill="1" applyBorder="1" applyAlignment="1">
      <alignment horizontal="left" vertical="center" wrapText="1"/>
    </xf>
    <xf numFmtId="0" fontId="10" fillId="4" borderId="31" xfId="3" applyFont="1" applyFill="1" applyBorder="1" applyAlignment="1">
      <alignment horizontal="left" vertical="center" wrapText="1"/>
    </xf>
    <xf numFmtId="0" fontId="10" fillId="4" borderId="33" xfId="3" applyFont="1" applyFill="1" applyBorder="1" applyAlignment="1">
      <alignment horizontal="left" vertical="center" wrapText="1"/>
    </xf>
    <xf numFmtId="0" fontId="10" fillId="4" borderId="26" xfId="3" applyFont="1" applyFill="1" applyBorder="1" applyAlignment="1">
      <alignment horizontal="center" vertical="center"/>
    </xf>
    <xf numFmtId="0" fontId="10" fillId="4" borderId="34" xfId="3" applyFont="1" applyFill="1" applyBorder="1" applyAlignment="1">
      <alignment horizontal="center" vertical="center"/>
    </xf>
    <xf numFmtId="3" fontId="10" fillId="4" borderId="24" xfId="3" applyNumberFormat="1" applyFont="1" applyFill="1" applyBorder="1" applyAlignment="1"/>
    <xf numFmtId="3" fontId="10" fillId="4" borderId="23" xfId="3" applyNumberFormat="1" applyFont="1" applyFill="1" applyBorder="1" applyAlignment="1"/>
    <xf numFmtId="3" fontId="10" fillId="4" borderId="25" xfId="3" applyNumberFormat="1" applyFont="1" applyFill="1" applyBorder="1" applyAlignment="1"/>
    <xf numFmtId="3" fontId="10" fillId="4" borderId="32" xfId="3" applyNumberFormat="1" applyFont="1" applyFill="1" applyBorder="1" applyAlignment="1"/>
    <xf numFmtId="3" fontId="10" fillId="4" borderId="31" xfId="3" applyNumberFormat="1" applyFont="1" applyFill="1" applyBorder="1" applyAlignment="1"/>
    <xf numFmtId="3" fontId="10" fillId="4" borderId="33" xfId="3" applyNumberFormat="1" applyFont="1" applyFill="1" applyBorder="1" applyAlignment="1"/>
    <xf numFmtId="3" fontId="10" fillId="4" borderId="27" xfId="3" applyNumberFormat="1" applyFont="1" applyFill="1" applyBorder="1" applyAlignment="1"/>
    <xf numFmtId="3" fontId="10" fillId="4" borderId="35" xfId="3" applyNumberFormat="1" applyFont="1" applyFill="1" applyBorder="1" applyAlignment="1"/>
    <xf numFmtId="0" fontId="45" fillId="4" borderId="28" xfId="3" applyFont="1" applyFill="1" applyBorder="1" applyAlignment="1">
      <alignment horizontal="left" vertical="center"/>
    </xf>
    <xf numFmtId="0" fontId="45" fillId="4" borderId="0" xfId="3" applyFont="1" applyFill="1" applyBorder="1" applyAlignment="1">
      <alignment horizontal="left" vertical="center"/>
    </xf>
    <xf numFmtId="0" fontId="10" fillId="4" borderId="1" xfId="3" applyFont="1" applyFill="1" applyBorder="1" applyAlignment="1">
      <alignment horizontal="left" vertical="center" wrapText="1"/>
    </xf>
    <xf numFmtId="0" fontId="10" fillId="4" borderId="6" xfId="3" applyFont="1" applyFill="1" applyBorder="1" applyAlignment="1">
      <alignment horizontal="left" vertical="center" wrapText="1"/>
    </xf>
    <xf numFmtId="0" fontId="10" fillId="4" borderId="15" xfId="3" applyFont="1" applyFill="1" applyBorder="1" applyAlignment="1">
      <alignment horizontal="center" vertical="center"/>
    </xf>
    <xf numFmtId="3" fontId="10" fillId="4" borderId="24" xfId="3" applyNumberFormat="1" applyFont="1" applyFill="1" applyBorder="1" applyAlignment="1">
      <alignment vertical="center" wrapText="1"/>
    </xf>
    <xf numFmtId="3" fontId="10" fillId="4" borderId="23" xfId="3" applyNumberFormat="1" applyFont="1" applyFill="1" applyBorder="1" applyAlignment="1">
      <alignment vertical="center" wrapText="1"/>
    </xf>
    <xf numFmtId="3" fontId="10" fillId="4" borderId="25" xfId="3" applyNumberFormat="1" applyFont="1" applyFill="1" applyBorder="1" applyAlignment="1">
      <alignment vertical="center" wrapText="1"/>
    </xf>
    <xf numFmtId="3" fontId="10" fillId="4" borderId="1" xfId="3" applyNumberFormat="1" applyFont="1" applyFill="1" applyBorder="1" applyAlignment="1">
      <alignment vertical="center" wrapText="1"/>
    </xf>
    <xf numFmtId="3" fontId="10" fillId="4" borderId="0" xfId="3" applyNumberFormat="1" applyFont="1" applyFill="1" applyBorder="1" applyAlignment="1">
      <alignment vertical="center" wrapText="1"/>
    </xf>
    <xf numFmtId="3" fontId="10" fillId="4" borderId="6" xfId="3" applyNumberFormat="1" applyFont="1" applyFill="1" applyBorder="1" applyAlignment="1">
      <alignment vertical="center" wrapText="1"/>
    </xf>
    <xf numFmtId="3" fontId="10" fillId="4" borderId="32" xfId="3" applyNumberFormat="1" applyFont="1" applyFill="1" applyBorder="1" applyAlignment="1">
      <alignment vertical="center" wrapText="1"/>
    </xf>
    <xf numFmtId="3" fontId="10" fillId="4" borderId="31" xfId="3" applyNumberFormat="1" applyFont="1" applyFill="1" applyBorder="1" applyAlignment="1">
      <alignment vertical="center" wrapText="1"/>
    </xf>
    <xf numFmtId="3" fontId="10" fillId="4" borderId="33" xfId="3" applyNumberFormat="1" applyFont="1" applyFill="1" applyBorder="1" applyAlignment="1">
      <alignment vertical="center" wrapText="1"/>
    </xf>
    <xf numFmtId="3" fontId="10" fillId="4" borderId="27" xfId="3" applyNumberFormat="1" applyFont="1" applyFill="1" applyBorder="1" applyAlignment="1">
      <alignment vertical="center" wrapText="1"/>
    </xf>
    <xf numFmtId="3" fontId="10" fillId="4" borderId="29" xfId="3" applyNumberFormat="1" applyFont="1" applyFill="1" applyBorder="1" applyAlignment="1">
      <alignment vertical="center" wrapText="1"/>
    </xf>
    <xf numFmtId="3" fontId="10" fillId="4" borderId="35" xfId="3" applyNumberFormat="1" applyFont="1" applyFill="1" applyBorder="1" applyAlignment="1">
      <alignment vertical="center" wrapText="1"/>
    </xf>
    <xf numFmtId="0" fontId="45" fillId="4" borderId="22" xfId="3" applyFont="1" applyFill="1" applyBorder="1" applyAlignment="1">
      <alignment horizontal="left" vertical="center" wrapText="1"/>
    </xf>
    <xf numFmtId="0" fontId="45" fillId="4" borderId="23" xfId="3" applyFont="1" applyFill="1" applyBorder="1" applyAlignment="1">
      <alignment horizontal="left" vertical="center" wrapText="1"/>
    </xf>
    <xf numFmtId="0" fontId="45" fillId="4" borderId="30" xfId="3" applyFont="1" applyFill="1" applyBorder="1" applyAlignment="1">
      <alignment horizontal="left" vertical="center" wrapText="1"/>
    </xf>
    <xf numFmtId="0" fontId="45" fillId="4" borderId="31" xfId="3" applyFont="1" applyFill="1" applyBorder="1" applyAlignment="1">
      <alignment horizontal="left" vertical="center" wrapText="1"/>
    </xf>
    <xf numFmtId="0" fontId="45" fillId="4" borderId="24" xfId="3" applyFont="1" applyFill="1" applyBorder="1" applyAlignment="1">
      <alignment horizontal="left" vertical="center" wrapText="1"/>
    </xf>
    <xf numFmtId="0" fontId="45" fillId="4" borderId="25" xfId="3" applyFont="1" applyFill="1" applyBorder="1" applyAlignment="1">
      <alignment horizontal="left" vertical="center" wrapText="1"/>
    </xf>
    <xf numFmtId="0" fontId="45" fillId="4" borderId="32" xfId="3" applyFont="1" applyFill="1" applyBorder="1" applyAlignment="1">
      <alignment horizontal="left" vertical="center" wrapText="1"/>
    </xf>
    <xf numFmtId="0" fontId="45" fillId="4" borderId="33" xfId="3" applyFont="1" applyFill="1" applyBorder="1" applyAlignment="1">
      <alignment horizontal="left" vertical="center" wrapText="1"/>
    </xf>
    <xf numFmtId="0" fontId="10" fillId="4" borderId="26" xfId="3" applyFont="1" applyFill="1" applyBorder="1" applyAlignment="1">
      <alignment horizontal="center" vertical="center" wrapText="1"/>
    </xf>
    <xf numFmtId="0" fontId="10" fillId="4" borderId="34" xfId="3" applyFont="1" applyFill="1" applyBorder="1" applyAlignment="1">
      <alignment horizontal="center" vertical="center" wrapText="1"/>
    </xf>
    <xf numFmtId="0" fontId="45" fillId="4" borderId="1" xfId="3" applyFont="1" applyFill="1" applyBorder="1" applyAlignment="1">
      <alignment horizontal="left" vertical="center" wrapText="1"/>
    </xf>
    <xf numFmtId="0" fontId="45" fillId="4" borderId="0" xfId="3" applyFont="1" applyFill="1" applyBorder="1" applyAlignment="1">
      <alignment horizontal="left" vertical="center" wrapText="1"/>
    </xf>
    <xf numFmtId="0" fontId="45" fillId="4" borderId="6" xfId="3" applyFont="1" applyFill="1" applyBorder="1" applyAlignment="1">
      <alignment horizontal="left" vertical="center" wrapText="1"/>
    </xf>
    <xf numFmtId="0" fontId="45" fillId="4" borderId="23" xfId="3" applyFont="1" applyFill="1" applyBorder="1" applyAlignment="1">
      <alignment horizontal="center" vertical="center"/>
    </xf>
    <xf numFmtId="0" fontId="45" fillId="4" borderId="50" xfId="3" applyFont="1" applyFill="1" applyBorder="1" applyAlignment="1">
      <alignment horizontal="left" vertical="center"/>
    </xf>
    <xf numFmtId="0" fontId="45" fillId="4" borderId="51" xfId="3" applyFont="1" applyFill="1" applyBorder="1" applyAlignment="1">
      <alignment horizontal="left" vertical="center"/>
    </xf>
    <xf numFmtId="0" fontId="10" fillId="4" borderId="52" xfId="3" applyFont="1" applyFill="1" applyBorder="1" applyAlignment="1">
      <alignment horizontal="left" vertical="center" wrapText="1"/>
    </xf>
    <xf numFmtId="0" fontId="10" fillId="4" borderId="51" xfId="3" applyFont="1" applyFill="1" applyBorder="1" applyAlignment="1">
      <alignment horizontal="left" vertical="center" wrapText="1"/>
    </xf>
    <xf numFmtId="0" fontId="10" fillId="4" borderId="53" xfId="3" applyFont="1" applyFill="1" applyBorder="1" applyAlignment="1">
      <alignment horizontal="left" vertical="center" wrapText="1"/>
    </xf>
    <xf numFmtId="3" fontId="10" fillId="4" borderId="52" xfId="3" applyNumberFormat="1" applyFont="1" applyFill="1" applyBorder="1" applyAlignment="1"/>
    <xf numFmtId="3" fontId="10" fillId="4" borderId="51" xfId="3" applyNumberFormat="1" applyFont="1" applyFill="1" applyBorder="1" applyAlignment="1"/>
    <xf numFmtId="3" fontId="10" fillId="4" borderId="53" xfId="3" applyNumberFormat="1" applyFont="1" applyFill="1" applyBorder="1" applyAlignment="1"/>
    <xf numFmtId="3" fontId="10" fillId="4" borderId="12" xfId="3" applyNumberFormat="1" applyFont="1" applyFill="1" applyBorder="1" applyAlignment="1"/>
    <xf numFmtId="3" fontId="10" fillId="4" borderId="11" xfId="3" applyNumberFormat="1" applyFont="1" applyFill="1" applyBorder="1" applyAlignment="1"/>
    <xf numFmtId="3" fontId="10" fillId="4" borderId="56" xfId="3" applyNumberFormat="1" applyFont="1" applyFill="1" applyBorder="1" applyAlignment="1"/>
    <xf numFmtId="0" fontId="45" fillId="4" borderId="36" xfId="3" applyFont="1" applyFill="1" applyBorder="1" applyAlignment="1">
      <alignment horizontal="left" vertical="center"/>
    </xf>
    <xf numFmtId="0" fontId="45" fillId="4" borderId="37" xfId="3" applyFont="1" applyFill="1" applyBorder="1" applyAlignment="1">
      <alignment horizontal="left" vertical="center"/>
    </xf>
    <xf numFmtId="0" fontId="45" fillId="4" borderId="38" xfId="3" applyFont="1" applyFill="1" applyBorder="1" applyAlignment="1">
      <alignment horizontal="left" vertical="center" wrapText="1"/>
    </xf>
    <xf numFmtId="0" fontId="10" fillId="4" borderId="37" xfId="3" applyFont="1" applyFill="1" applyBorder="1" applyAlignment="1">
      <alignment horizontal="left" vertical="center" wrapText="1"/>
    </xf>
    <xf numFmtId="0" fontId="10" fillId="4" borderId="39" xfId="3" applyFont="1" applyFill="1" applyBorder="1" applyAlignment="1">
      <alignment horizontal="left" vertical="center" wrapText="1"/>
    </xf>
    <xf numFmtId="3" fontId="45" fillId="4" borderId="38" xfId="3" applyNumberFormat="1" applyFont="1" applyFill="1" applyBorder="1" applyAlignment="1"/>
    <xf numFmtId="3" fontId="45" fillId="4" borderId="37" xfId="3" applyNumberFormat="1" applyFont="1" applyFill="1" applyBorder="1" applyAlignment="1"/>
    <xf numFmtId="3" fontId="45" fillId="4" borderId="39" xfId="3" applyNumberFormat="1" applyFont="1" applyFill="1" applyBorder="1" applyAlignment="1"/>
    <xf numFmtId="3" fontId="45" fillId="4" borderId="40" xfId="3" applyNumberFormat="1" applyFont="1" applyFill="1" applyBorder="1" applyAlignment="1"/>
    <xf numFmtId="0" fontId="45" fillId="4" borderId="47" xfId="3" applyFont="1" applyFill="1" applyBorder="1" applyAlignment="1">
      <alignment horizontal="left" vertical="center"/>
    </xf>
    <xf numFmtId="0" fontId="45" fillId="4" borderId="2" xfId="3" applyFont="1" applyFill="1" applyBorder="1" applyAlignment="1">
      <alignment horizontal="left" vertical="center"/>
    </xf>
    <xf numFmtId="0" fontId="45" fillId="4" borderId="48" xfId="3" applyFont="1" applyFill="1" applyBorder="1" applyAlignment="1">
      <alignment horizontal="left" vertical="center"/>
    </xf>
    <xf numFmtId="0" fontId="45" fillId="4" borderId="4" xfId="3" applyFont="1" applyFill="1" applyBorder="1" applyAlignment="1">
      <alignment horizontal="left" vertical="center"/>
    </xf>
    <xf numFmtId="0" fontId="10" fillId="4" borderId="10"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5"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0" fillId="4" borderId="9" xfId="3" applyFont="1" applyFill="1" applyBorder="1" applyAlignment="1">
      <alignment horizontal="left" vertical="center" wrapText="1"/>
    </xf>
    <xf numFmtId="0" fontId="10" fillId="4" borderId="13" xfId="3" applyFont="1" applyFill="1" applyBorder="1" applyAlignment="1">
      <alignment horizontal="center" vertical="center"/>
    </xf>
    <xf numFmtId="0" fontId="10" fillId="4" borderId="14" xfId="3" applyFont="1" applyFill="1" applyBorder="1" applyAlignment="1">
      <alignment horizontal="center" vertical="center"/>
    </xf>
    <xf numFmtId="3" fontId="10" fillId="4" borderId="10" xfId="3" applyNumberFormat="1" applyFont="1" applyFill="1" applyBorder="1" applyAlignment="1"/>
    <xf numFmtId="3" fontId="10" fillId="4" borderId="2" xfId="3" applyNumberFormat="1" applyFont="1" applyFill="1" applyBorder="1" applyAlignment="1"/>
    <xf numFmtId="3" fontId="10" fillId="4" borderId="5" xfId="3" applyNumberFormat="1" applyFont="1" applyFill="1" applyBorder="1" applyAlignment="1"/>
    <xf numFmtId="3" fontId="10" fillId="4" borderId="3" xfId="3" applyNumberFormat="1" applyFont="1" applyFill="1" applyBorder="1" applyAlignment="1"/>
    <xf numFmtId="3" fontId="10" fillId="4" borderId="4" xfId="3" applyNumberFormat="1" applyFont="1" applyFill="1" applyBorder="1" applyAlignment="1"/>
    <xf numFmtId="3" fontId="10" fillId="4" borderId="9" xfId="3" applyNumberFormat="1" applyFont="1" applyFill="1" applyBorder="1" applyAlignment="1"/>
    <xf numFmtId="3" fontId="10" fillId="4" borderId="46" xfId="3" applyNumberFormat="1" applyFont="1" applyFill="1" applyBorder="1" applyAlignment="1"/>
    <xf numFmtId="3" fontId="10" fillId="4" borderId="49" xfId="3" applyNumberFormat="1" applyFont="1" applyFill="1" applyBorder="1" applyAlignment="1"/>
    <xf numFmtId="0" fontId="45" fillId="4" borderId="45" xfId="3" applyFont="1" applyFill="1" applyBorder="1" applyAlignment="1">
      <alignment horizontal="left" vertical="center"/>
    </xf>
    <xf numFmtId="0" fontId="45" fillId="4" borderId="11" xfId="3" applyFont="1" applyFill="1" applyBorder="1" applyAlignment="1">
      <alignment horizontal="left" vertical="center"/>
    </xf>
    <xf numFmtId="3" fontId="10" fillId="4" borderId="8" xfId="3" applyNumberFormat="1" applyFont="1" applyFill="1" applyBorder="1" applyAlignment="1"/>
    <xf numFmtId="3" fontId="10" fillId="4" borderId="1" xfId="3" applyNumberFormat="1" applyFont="1" applyFill="1" applyBorder="1" applyAlignment="1"/>
    <xf numFmtId="3" fontId="10" fillId="4" borderId="0" xfId="3" applyNumberFormat="1" applyFont="1" applyFill="1" applyBorder="1" applyAlignment="1"/>
    <xf numFmtId="3" fontId="10" fillId="4" borderId="29" xfId="3" applyNumberFormat="1" applyFont="1" applyFill="1" applyBorder="1" applyAlignment="1"/>
    <xf numFmtId="0" fontId="10" fillId="4" borderId="47" xfId="3" applyFont="1" applyFill="1" applyBorder="1" applyAlignment="1">
      <alignment horizontal="left" vertical="center"/>
    </xf>
    <xf numFmtId="0" fontId="10" fillId="4" borderId="2" xfId="3" applyFont="1" applyFill="1" applyBorder="1" applyAlignment="1">
      <alignment horizontal="left" vertical="center"/>
    </xf>
    <xf numFmtId="0" fontId="10" fillId="4" borderId="28" xfId="3" applyFont="1" applyFill="1" applyBorder="1" applyAlignment="1">
      <alignment horizontal="left" vertical="center"/>
    </xf>
    <xf numFmtId="0" fontId="10" fillId="4" borderId="0" xfId="3" applyFont="1" applyFill="1" applyBorder="1" applyAlignment="1">
      <alignment horizontal="left" vertical="center"/>
    </xf>
    <xf numFmtId="0" fontId="10" fillId="4" borderId="48" xfId="3" applyFont="1" applyFill="1" applyBorder="1" applyAlignment="1">
      <alignment horizontal="left" vertical="center"/>
    </xf>
    <xf numFmtId="0" fontId="10" fillId="4" borderId="4" xfId="3" applyFont="1" applyFill="1" applyBorder="1" applyAlignment="1">
      <alignment horizontal="left" vertical="center"/>
    </xf>
    <xf numFmtId="3" fontId="10" fillId="4" borderId="10" xfId="3" applyNumberFormat="1" applyFont="1" applyFill="1" applyBorder="1" applyAlignment="1">
      <alignment vertical="center"/>
    </xf>
    <xf numFmtId="3" fontId="10" fillId="4" borderId="2" xfId="3" applyNumberFormat="1" applyFont="1" applyFill="1" applyBorder="1" applyAlignment="1">
      <alignment vertical="center"/>
    </xf>
    <xf numFmtId="3" fontId="10" fillId="4" borderId="5" xfId="3" applyNumberFormat="1" applyFont="1" applyFill="1" applyBorder="1" applyAlignment="1">
      <alignment vertical="center"/>
    </xf>
    <xf numFmtId="3" fontId="10" fillId="4" borderId="1" xfId="3" applyNumberFormat="1" applyFont="1" applyFill="1" applyBorder="1" applyAlignment="1">
      <alignment vertical="center"/>
    </xf>
    <xf numFmtId="3" fontId="10" fillId="4" borderId="0" xfId="3" applyNumberFormat="1" applyFont="1" applyFill="1" applyBorder="1" applyAlignment="1">
      <alignment vertical="center"/>
    </xf>
    <xf numFmtId="3" fontId="10" fillId="4" borderId="6" xfId="3" applyNumberFormat="1" applyFont="1" applyFill="1" applyBorder="1" applyAlignment="1">
      <alignment vertical="center"/>
    </xf>
    <xf numFmtId="3" fontId="10" fillId="4" borderId="3" xfId="3" applyNumberFormat="1" applyFont="1" applyFill="1" applyBorder="1" applyAlignment="1">
      <alignment vertical="center"/>
    </xf>
    <xf numFmtId="3" fontId="10" fillId="4" borderId="4" xfId="3" applyNumberFormat="1" applyFont="1" applyFill="1" applyBorder="1" applyAlignment="1">
      <alignment vertical="center"/>
    </xf>
    <xf numFmtId="3" fontId="10" fillId="4" borderId="9" xfId="3" applyNumberFormat="1" applyFont="1" applyFill="1" applyBorder="1" applyAlignment="1">
      <alignment vertical="center"/>
    </xf>
    <xf numFmtId="3" fontId="10" fillId="4" borderId="46" xfId="3" applyNumberFormat="1" applyFont="1" applyFill="1" applyBorder="1" applyAlignment="1">
      <alignment vertical="center"/>
    </xf>
    <xf numFmtId="3" fontId="10" fillId="4" borderId="29" xfId="3" applyNumberFormat="1" applyFont="1" applyFill="1" applyBorder="1" applyAlignment="1">
      <alignment vertical="center"/>
    </xf>
    <xf numFmtId="3" fontId="10" fillId="4" borderId="49" xfId="3" applyNumberFormat="1" applyFont="1" applyFill="1" applyBorder="1" applyAlignment="1">
      <alignment vertical="center"/>
    </xf>
    <xf numFmtId="0" fontId="10" fillId="4" borderId="45" xfId="3" applyFont="1" applyFill="1" applyBorder="1" applyAlignment="1">
      <alignment horizontal="left" vertical="center"/>
    </xf>
    <xf numFmtId="3" fontId="10" fillId="4" borderId="12" xfId="3" applyNumberFormat="1" applyFont="1" applyFill="1" applyBorder="1" applyAlignment="1">
      <alignment vertical="center"/>
    </xf>
    <xf numFmtId="3" fontId="10" fillId="4" borderId="11" xfId="3" applyNumberFormat="1" applyFont="1" applyFill="1" applyBorder="1" applyAlignment="1">
      <alignment vertical="center"/>
    </xf>
    <xf numFmtId="3" fontId="10" fillId="4" borderId="8" xfId="3" applyNumberFormat="1" applyFont="1" applyFill="1" applyBorder="1" applyAlignment="1">
      <alignment vertical="center"/>
    </xf>
    <xf numFmtId="3" fontId="10" fillId="4" borderId="56" xfId="3" applyNumberFormat="1" applyFont="1" applyFill="1" applyBorder="1" applyAlignment="1">
      <alignment vertical="center"/>
    </xf>
    <xf numFmtId="3" fontId="10" fillId="4" borderId="10" xfId="3" applyNumberFormat="1" applyFont="1" applyFill="1" applyBorder="1" applyAlignment="1">
      <alignment vertical="center" wrapText="1"/>
    </xf>
    <xf numFmtId="3" fontId="10" fillId="4" borderId="2" xfId="3" applyNumberFormat="1" applyFont="1" applyFill="1" applyBorder="1" applyAlignment="1">
      <alignment vertical="center" wrapText="1"/>
    </xf>
    <xf numFmtId="3" fontId="10" fillId="4" borderId="5" xfId="3" applyNumberFormat="1" applyFont="1" applyFill="1" applyBorder="1" applyAlignment="1">
      <alignment vertical="center" wrapText="1"/>
    </xf>
    <xf numFmtId="3" fontId="10" fillId="4" borderId="3" xfId="3" applyNumberFormat="1" applyFont="1" applyFill="1" applyBorder="1" applyAlignment="1">
      <alignment vertical="center" wrapText="1"/>
    </xf>
    <xf numFmtId="3" fontId="10" fillId="4" borderId="4" xfId="3" applyNumberFormat="1" applyFont="1" applyFill="1" applyBorder="1" applyAlignment="1">
      <alignment vertical="center" wrapText="1"/>
    </xf>
    <xf numFmtId="3" fontId="10" fillId="4" borderId="9" xfId="3" applyNumberFormat="1" applyFont="1" applyFill="1" applyBorder="1" applyAlignment="1">
      <alignment vertical="center" wrapText="1"/>
    </xf>
    <xf numFmtId="3" fontId="10" fillId="4" borderId="46" xfId="3" applyNumberFormat="1" applyFont="1" applyFill="1" applyBorder="1" applyAlignment="1">
      <alignment vertical="center" wrapText="1"/>
    </xf>
    <xf numFmtId="3" fontId="10" fillId="4" borderId="49" xfId="3" applyNumberFormat="1" applyFont="1" applyFill="1" applyBorder="1" applyAlignment="1">
      <alignment vertical="center" wrapText="1"/>
    </xf>
    <xf numFmtId="0" fontId="10" fillId="4" borderId="41" xfId="3" applyFont="1" applyFill="1" applyBorder="1" applyAlignment="1">
      <alignment horizontal="left" vertical="center"/>
    </xf>
    <xf numFmtId="0" fontId="10" fillId="4" borderId="42" xfId="3" applyFont="1" applyFill="1" applyBorder="1" applyAlignment="1">
      <alignment horizontal="left" vertical="center"/>
    </xf>
    <xf numFmtId="0" fontId="10" fillId="4" borderId="43" xfId="3" applyFont="1" applyFill="1" applyBorder="1" applyAlignment="1">
      <alignment horizontal="left" vertical="center" wrapText="1"/>
    </xf>
    <xf numFmtId="0" fontId="10" fillId="4" borderId="42" xfId="3" applyFont="1" applyFill="1" applyBorder="1" applyAlignment="1">
      <alignment horizontal="left" vertical="center" wrapText="1"/>
    </xf>
    <xf numFmtId="0" fontId="10" fillId="4" borderId="44" xfId="3" applyFont="1" applyFill="1" applyBorder="1" applyAlignment="1">
      <alignment horizontal="left" vertical="center" wrapText="1"/>
    </xf>
    <xf numFmtId="3" fontId="10" fillId="4" borderId="43" xfId="3" applyNumberFormat="1" applyFont="1" applyFill="1" applyBorder="1" applyAlignment="1">
      <alignment vertical="center"/>
    </xf>
    <xf numFmtId="3" fontId="10" fillId="4" borderId="42" xfId="3" applyNumberFormat="1" applyFont="1" applyFill="1" applyBorder="1" applyAlignment="1">
      <alignment vertical="center"/>
    </xf>
    <xf numFmtId="3" fontId="10" fillId="4" borderId="44" xfId="3" applyNumberFormat="1" applyFont="1" applyFill="1" applyBorder="1" applyAlignment="1">
      <alignment vertical="center"/>
    </xf>
    <xf numFmtId="0" fontId="10" fillId="4" borderId="50" xfId="3" applyFont="1" applyFill="1" applyBorder="1" applyAlignment="1">
      <alignment horizontal="left" vertical="center"/>
    </xf>
    <xf numFmtId="0" fontId="10" fillId="4" borderId="51" xfId="3" applyFont="1" applyFill="1" applyBorder="1" applyAlignment="1">
      <alignment horizontal="left" vertical="center"/>
    </xf>
    <xf numFmtId="3" fontId="10" fillId="4" borderId="52" xfId="3" applyNumberFormat="1" applyFont="1" applyFill="1" applyBorder="1" applyAlignment="1">
      <alignment vertical="center"/>
    </xf>
    <xf numFmtId="3" fontId="10" fillId="4" borderId="51" xfId="3" applyNumberFormat="1" applyFont="1" applyFill="1" applyBorder="1" applyAlignment="1">
      <alignment vertical="center"/>
    </xf>
    <xf numFmtId="3" fontId="10" fillId="4" borderId="53" xfId="3" applyNumberFormat="1" applyFont="1" applyFill="1" applyBorder="1" applyAlignment="1">
      <alignment vertical="center"/>
    </xf>
    <xf numFmtId="3" fontId="10" fillId="4" borderId="54" xfId="3" applyNumberFormat="1" applyFont="1" applyFill="1" applyBorder="1" applyAlignment="1">
      <alignment vertical="center"/>
    </xf>
    <xf numFmtId="0" fontId="45" fillId="4" borderId="31" xfId="3" applyFont="1" applyFill="1" applyBorder="1" applyAlignment="1">
      <alignment horizontal="center" vertical="center"/>
    </xf>
    <xf numFmtId="0" fontId="45" fillId="4" borderId="36" xfId="3" applyFont="1" applyFill="1" applyBorder="1" applyAlignment="1">
      <alignment horizontal="left" vertical="center" wrapText="1"/>
    </xf>
    <xf numFmtId="0" fontId="45" fillId="4" borderId="37" xfId="3" applyFont="1" applyFill="1" applyBorder="1" applyAlignment="1">
      <alignment horizontal="left" vertical="center" wrapText="1"/>
    </xf>
    <xf numFmtId="0" fontId="45" fillId="4" borderId="39" xfId="3" applyFont="1" applyFill="1" applyBorder="1" applyAlignment="1">
      <alignment horizontal="left" vertical="center" wrapText="1"/>
    </xf>
    <xf numFmtId="3" fontId="10" fillId="4" borderId="38" xfId="3" applyNumberFormat="1" applyFont="1" applyFill="1" applyBorder="1" applyAlignment="1">
      <alignment vertical="center" wrapText="1"/>
    </xf>
    <xf numFmtId="3" fontId="10" fillId="4" borderId="37" xfId="3" applyNumberFormat="1" applyFont="1" applyFill="1" applyBorder="1" applyAlignment="1">
      <alignment vertical="center" wrapText="1"/>
    </xf>
    <xf numFmtId="3" fontId="10" fillId="4" borderId="39" xfId="3" applyNumberFormat="1" applyFont="1" applyFill="1" applyBorder="1" applyAlignment="1">
      <alignment vertical="center" wrapText="1"/>
    </xf>
    <xf numFmtId="3" fontId="10" fillId="4" borderId="40" xfId="3" applyNumberFormat="1" applyFont="1" applyFill="1" applyBorder="1" applyAlignment="1">
      <alignment vertical="center" wrapText="1"/>
    </xf>
    <xf numFmtId="0" fontId="10" fillId="4" borderId="38" xfId="3" applyFont="1" applyFill="1" applyBorder="1" applyAlignment="1">
      <alignment horizontal="left" vertical="center" wrapText="1"/>
    </xf>
    <xf numFmtId="3" fontId="10" fillId="4" borderId="38" xfId="3" applyNumberFormat="1" applyFont="1" applyFill="1" applyBorder="1" applyAlignment="1">
      <alignment vertical="center"/>
    </xf>
    <xf numFmtId="3" fontId="10" fillId="4" borderId="37" xfId="3" applyNumberFormat="1" applyFont="1" applyFill="1" applyBorder="1" applyAlignment="1">
      <alignment vertical="center"/>
    </xf>
    <xf numFmtId="3" fontId="10" fillId="4" borderId="39" xfId="3" applyNumberFormat="1" applyFont="1" applyFill="1" applyBorder="1" applyAlignment="1">
      <alignment vertical="center"/>
    </xf>
    <xf numFmtId="3" fontId="10" fillId="4" borderId="40" xfId="3" applyNumberFormat="1" applyFont="1" applyFill="1" applyBorder="1" applyAlignment="1">
      <alignment vertical="center"/>
    </xf>
    <xf numFmtId="3" fontId="10" fillId="4" borderId="6" xfId="3" applyNumberFormat="1" applyFont="1" applyFill="1" applyBorder="1" applyAlignment="1"/>
    <xf numFmtId="0" fontId="45" fillId="4" borderId="47" xfId="3" applyFont="1" applyFill="1" applyBorder="1" applyAlignment="1">
      <alignment horizontal="left" vertical="center" wrapText="1"/>
    </xf>
    <xf numFmtId="0" fontId="45" fillId="4" borderId="2" xfId="3" applyFont="1" applyFill="1" applyBorder="1" applyAlignment="1">
      <alignment horizontal="left" vertical="center" wrapText="1"/>
    </xf>
    <xf numFmtId="0" fontId="45" fillId="4" borderId="28" xfId="3" applyFont="1" applyFill="1" applyBorder="1" applyAlignment="1">
      <alignment horizontal="left" vertical="center" wrapText="1"/>
    </xf>
    <xf numFmtId="0" fontId="45" fillId="4" borderId="48" xfId="3" applyFont="1" applyFill="1" applyBorder="1" applyAlignment="1">
      <alignment horizontal="left" vertical="center" wrapText="1"/>
    </xf>
    <xf numFmtId="0" fontId="45" fillId="4" borderId="4" xfId="3" applyFont="1" applyFill="1" applyBorder="1" applyAlignment="1">
      <alignment horizontal="left" vertical="center" wrapText="1"/>
    </xf>
    <xf numFmtId="0" fontId="45" fillId="4" borderId="41" xfId="3" applyFont="1" applyFill="1" applyBorder="1" applyAlignment="1">
      <alignment horizontal="left" vertical="center"/>
    </xf>
    <xf numFmtId="0" fontId="45" fillId="4" borderId="42" xfId="3" applyFont="1" applyFill="1" applyBorder="1" applyAlignment="1">
      <alignment horizontal="left" vertical="center"/>
    </xf>
    <xf numFmtId="0" fontId="10" fillId="4" borderId="43" xfId="3" applyFont="1" applyFill="1" applyBorder="1" applyAlignment="1">
      <alignment horizontal="left" vertical="center"/>
    </xf>
    <xf numFmtId="0" fontId="10" fillId="4" borderId="44" xfId="3" applyFont="1" applyFill="1" applyBorder="1" applyAlignment="1">
      <alignment horizontal="left" vertical="center"/>
    </xf>
    <xf numFmtId="3" fontId="45" fillId="4" borderId="24" xfId="3" applyNumberFormat="1" applyFont="1" applyFill="1" applyBorder="1" applyAlignment="1">
      <alignment vertical="center" wrapText="1"/>
    </xf>
    <xf numFmtId="3" fontId="45" fillId="4" borderId="23" xfId="3" applyNumberFormat="1" applyFont="1" applyFill="1" applyBorder="1" applyAlignment="1">
      <alignment vertical="center" wrapText="1"/>
    </xf>
    <xf numFmtId="3" fontId="45" fillId="4" borderId="25" xfId="3" applyNumberFormat="1" applyFont="1" applyFill="1" applyBorder="1" applyAlignment="1">
      <alignment vertical="center" wrapText="1"/>
    </xf>
    <xf numFmtId="3" fontId="45" fillId="4" borderId="32" xfId="3" applyNumberFormat="1" applyFont="1" applyFill="1" applyBorder="1" applyAlignment="1">
      <alignment vertical="center" wrapText="1"/>
    </xf>
    <xf numFmtId="3" fontId="45" fillId="4" borderId="31" xfId="3" applyNumberFormat="1" applyFont="1" applyFill="1" applyBorder="1" applyAlignment="1">
      <alignment vertical="center" wrapText="1"/>
    </xf>
    <xf numFmtId="3" fontId="45" fillId="4" borderId="33" xfId="3" applyNumberFormat="1" applyFont="1" applyFill="1" applyBorder="1" applyAlignment="1">
      <alignment vertical="center" wrapText="1"/>
    </xf>
    <xf numFmtId="3" fontId="45" fillId="4" borderId="27" xfId="3" applyNumberFormat="1" applyFont="1" applyFill="1" applyBorder="1" applyAlignment="1">
      <alignment vertical="center" wrapText="1"/>
    </xf>
    <xf numFmtId="3" fontId="45" fillId="4" borderId="35" xfId="3" applyNumberFormat="1" applyFont="1" applyFill="1" applyBorder="1" applyAlignment="1">
      <alignment vertical="center" wrapText="1"/>
    </xf>
    <xf numFmtId="0" fontId="45" fillId="4" borderId="38" xfId="3" applyFont="1" applyFill="1" applyBorder="1" applyAlignment="1">
      <alignment horizontal="left" vertical="center"/>
    </xf>
    <xf numFmtId="0" fontId="45" fillId="4" borderId="39" xfId="3" applyFont="1" applyFill="1" applyBorder="1" applyAlignment="1">
      <alignment horizontal="left" vertical="center"/>
    </xf>
    <xf numFmtId="3" fontId="10" fillId="4" borderId="43" xfId="3" applyNumberFormat="1" applyFont="1" applyFill="1" applyBorder="1" applyAlignment="1">
      <alignment vertical="center" wrapText="1"/>
    </xf>
    <xf numFmtId="3" fontId="10" fillId="4" borderId="42" xfId="3" applyNumberFormat="1" applyFont="1" applyFill="1" applyBorder="1" applyAlignment="1">
      <alignment vertical="center" wrapText="1"/>
    </xf>
    <xf numFmtId="3" fontId="10" fillId="4" borderId="44" xfId="3" applyNumberFormat="1" applyFont="1" applyFill="1" applyBorder="1" applyAlignment="1">
      <alignment vertical="center" wrapText="1"/>
    </xf>
    <xf numFmtId="3" fontId="10" fillId="4" borderId="55" xfId="3" applyNumberFormat="1" applyFont="1" applyFill="1" applyBorder="1" applyAlignment="1">
      <alignment vertical="center" wrapText="1"/>
    </xf>
    <xf numFmtId="3" fontId="10" fillId="4" borderId="12" xfId="3" applyNumberFormat="1" applyFont="1" applyFill="1" applyBorder="1" applyAlignment="1">
      <alignment vertical="center" wrapText="1"/>
    </xf>
    <xf numFmtId="3" fontId="10" fillId="4" borderId="11" xfId="3" applyNumberFormat="1" applyFont="1" applyFill="1" applyBorder="1" applyAlignment="1">
      <alignment vertical="center" wrapText="1"/>
    </xf>
    <xf numFmtId="3" fontId="10" fillId="4" borderId="8" xfId="3" applyNumberFormat="1" applyFont="1" applyFill="1" applyBorder="1" applyAlignment="1">
      <alignment vertical="center" wrapText="1"/>
    </xf>
    <xf numFmtId="3" fontId="10" fillId="4" borderId="56" xfId="3" applyNumberFormat="1" applyFont="1" applyFill="1" applyBorder="1" applyAlignment="1">
      <alignment vertical="center" wrapText="1"/>
    </xf>
    <xf numFmtId="0" fontId="10" fillId="4" borderId="47" xfId="3" applyFont="1" applyFill="1" applyBorder="1" applyAlignment="1">
      <alignment horizontal="left" vertical="center" wrapText="1"/>
    </xf>
    <xf numFmtId="0" fontId="10" fillId="4" borderId="30" xfId="3" applyFont="1" applyFill="1" applyBorder="1" applyAlignment="1">
      <alignment horizontal="left" vertical="center" wrapText="1"/>
    </xf>
    <xf numFmtId="3" fontId="10" fillId="4" borderId="56" xfId="3" applyNumberFormat="1" applyFont="1" applyFill="1" applyBorder="1" applyAlignment="1">
      <alignment wrapText="1"/>
    </xf>
    <xf numFmtId="3" fontId="45" fillId="4" borderId="38" xfId="3" applyNumberFormat="1" applyFont="1" applyFill="1" applyBorder="1" applyAlignment="1">
      <alignment vertical="center"/>
    </xf>
    <xf numFmtId="3" fontId="45" fillId="4" borderId="37" xfId="3" applyNumberFormat="1" applyFont="1" applyFill="1" applyBorder="1" applyAlignment="1">
      <alignment vertical="center"/>
    </xf>
    <xf numFmtId="3" fontId="45" fillId="4" borderId="39" xfId="3" applyNumberFormat="1" applyFont="1" applyFill="1" applyBorder="1" applyAlignment="1">
      <alignment vertical="center"/>
    </xf>
    <xf numFmtId="3" fontId="45" fillId="4" borderId="40" xfId="3" applyNumberFormat="1" applyFont="1" applyFill="1" applyBorder="1" applyAlignment="1">
      <alignment vertical="center"/>
    </xf>
    <xf numFmtId="0" fontId="10" fillId="4" borderId="48" xfId="3" applyFont="1" applyFill="1" applyBorder="1" applyAlignment="1">
      <alignment horizontal="left" vertical="center" wrapText="1"/>
    </xf>
    <xf numFmtId="3" fontId="10" fillId="4" borderId="10" xfId="3" applyNumberFormat="1" applyFont="1" applyFill="1" applyBorder="1" applyAlignment="1">
      <alignment horizontal="right" vertical="center" wrapText="1"/>
    </xf>
    <xf numFmtId="3" fontId="10" fillId="4" borderId="2" xfId="3" applyNumberFormat="1" applyFont="1" applyFill="1" applyBorder="1" applyAlignment="1">
      <alignment horizontal="right" vertical="center" wrapText="1"/>
    </xf>
    <xf numFmtId="3" fontId="10" fillId="4" borderId="5" xfId="3" applyNumberFormat="1" applyFont="1" applyFill="1" applyBorder="1" applyAlignment="1">
      <alignment horizontal="right" vertical="center" wrapText="1"/>
    </xf>
    <xf numFmtId="3" fontId="10" fillId="4" borderId="3" xfId="3" applyNumberFormat="1" applyFont="1" applyFill="1" applyBorder="1" applyAlignment="1">
      <alignment horizontal="right" vertical="center" wrapText="1"/>
    </xf>
    <xf numFmtId="3" fontId="10" fillId="4" borderId="4" xfId="3" applyNumberFormat="1" applyFont="1" applyFill="1" applyBorder="1" applyAlignment="1">
      <alignment horizontal="right" vertical="center" wrapText="1"/>
    </xf>
    <xf numFmtId="3" fontId="10" fillId="4" borderId="9" xfId="3" applyNumberFormat="1" applyFont="1" applyFill="1" applyBorder="1" applyAlignment="1">
      <alignment horizontal="right" vertical="center" wrapText="1"/>
    </xf>
    <xf numFmtId="3" fontId="10" fillId="4" borderId="46" xfId="3" applyNumberFormat="1" applyFont="1" applyFill="1" applyBorder="1" applyAlignment="1">
      <alignment horizontal="right" vertical="center" wrapText="1"/>
    </xf>
    <xf numFmtId="3" fontId="10" fillId="4" borderId="49" xfId="3" applyNumberFormat="1" applyFont="1" applyFill="1" applyBorder="1" applyAlignment="1">
      <alignment horizontal="right" vertical="center" wrapText="1"/>
    </xf>
    <xf numFmtId="3" fontId="10" fillId="4" borderId="52" xfId="3" applyNumberFormat="1" applyFont="1" applyFill="1" applyBorder="1" applyAlignment="1">
      <alignment horizontal="right" vertical="center" wrapText="1"/>
    </xf>
    <xf numFmtId="3" fontId="10" fillId="4" borderId="51" xfId="3" applyNumberFormat="1" applyFont="1" applyFill="1" applyBorder="1" applyAlignment="1">
      <alignment horizontal="right" vertical="center" wrapText="1"/>
    </xf>
    <xf numFmtId="3" fontId="10" fillId="4" borderId="53" xfId="3" applyNumberFormat="1" applyFont="1" applyFill="1" applyBorder="1" applyAlignment="1">
      <alignment horizontal="right" vertical="center" wrapText="1"/>
    </xf>
    <xf numFmtId="3" fontId="10" fillId="4" borderId="54" xfId="3" applyNumberFormat="1" applyFont="1" applyFill="1" applyBorder="1" applyAlignment="1">
      <alignment horizontal="right" vertical="center" wrapText="1"/>
    </xf>
    <xf numFmtId="3" fontId="45" fillId="4" borderId="38" xfId="3" applyNumberFormat="1" applyFont="1" applyFill="1" applyBorder="1" applyAlignment="1">
      <alignment horizontal="right" vertical="center" wrapText="1"/>
    </xf>
    <xf numFmtId="3" fontId="45" fillId="4" borderId="37" xfId="3" applyNumberFormat="1" applyFont="1" applyFill="1" applyBorder="1" applyAlignment="1">
      <alignment horizontal="right" vertical="center" wrapText="1"/>
    </xf>
    <xf numFmtId="3" fontId="45" fillId="4" borderId="39" xfId="3" applyNumberFormat="1" applyFont="1" applyFill="1" applyBorder="1" applyAlignment="1">
      <alignment horizontal="right" vertical="center" wrapText="1"/>
    </xf>
    <xf numFmtId="3" fontId="45" fillId="4" borderId="40" xfId="3" applyNumberFormat="1" applyFont="1" applyFill="1" applyBorder="1" applyAlignment="1">
      <alignment horizontal="right" vertical="center" wrapText="1"/>
    </xf>
    <xf numFmtId="3" fontId="10" fillId="4" borderId="43" xfId="3" applyNumberFormat="1" applyFont="1" applyFill="1" applyBorder="1" applyAlignment="1">
      <alignment horizontal="right" vertical="center" wrapText="1"/>
    </xf>
    <xf numFmtId="3" fontId="10" fillId="4" borderId="42" xfId="3" applyNumberFormat="1" applyFont="1" applyFill="1" applyBorder="1" applyAlignment="1">
      <alignment horizontal="right" vertical="center" wrapText="1"/>
    </xf>
    <xf numFmtId="3" fontId="10" fillId="4" borderId="44" xfId="3" applyNumberFormat="1" applyFont="1" applyFill="1" applyBorder="1" applyAlignment="1">
      <alignment horizontal="right" vertical="center" wrapText="1"/>
    </xf>
    <xf numFmtId="3" fontId="10" fillId="4" borderId="0" xfId="3" applyNumberFormat="1" applyFont="1" applyFill="1" applyBorder="1" applyAlignment="1">
      <alignment horizontal="right" vertical="center" wrapText="1"/>
    </xf>
    <xf numFmtId="3" fontId="10" fillId="4" borderId="29" xfId="3" applyNumberFormat="1" applyFont="1" applyFill="1" applyBorder="1" applyAlignment="1">
      <alignment horizontal="right" vertical="center" wrapText="1"/>
    </xf>
    <xf numFmtId="3" fontId="10" fillId="4" borderId="38" xfId="3" applyNumberFormat="1" applyFont="1" applyFill="1" applyBorder="1" applyAlignment="1">
      <alignment horizontal="center" vertical="center" wrapText="1"/>
    </xf>
    <xf numFmtId="3" fontId="10" fillId="4" borderId="37" xfId="3" applyNumberFormat="1" applyFont="1" applyFill="1" applyBorder="1" applyAlignment="1">
      <alignment horizontal="center" vertical="center" wrapText="1"/>
    </xf>
    <xf numFmtId="3" fontId="10" fillId="4" borderId="39" xfId="3" applyNumberFormat="1" applyFont="1" applyFill="1" applyBorder="1" applyAlignment="1">
      <alignment horizontal="center" vertical="center" wrapText="1"/>
    </xf>
    <xf numFmtId="3" fontId="10" fillId="4" borderId="37" xfId="3" applyNumberFormat="1" applyFont="1" applyFill="1" applyBorder="1" applyAlignment="1">
      <alignment horizontal="right" vertical="center" wrapText="1"/>
    </xf>
    <xf numFmtId="3" fontId="10" fillId="4" borderId="40" xfId="3" applyNumberFormat="1" applyFont="1" applyFill="1" applyBorder="1" applyAlignment="1">
      <alignment horizontal="right" vertical="center" wrapText="1"/>
    </xf>
    <xf numFmtId="3" fontId="45" fillId="4" borderId="38" xfId="3" applyNumberFormat="1" applyFont="1" applyFill="1" applyBorder="1" applyAlignment="1">
      <alignment horizontal="right" wrapText="1"/>
    </xf>
    <xf numFmtId="3" fontId="45" fillId="4" borderId="37" xfId="3" applyNumberFormat="1" applyFont="1" applyFill="1" applyBorder="1" applyAlignment="1">
      <alignment horizontal="right" wrapText="1"/>
    </xf>
    <xf numFmtId="3" fontId="45" fillId="4" borderId="39" xfId="3" applyNumberFormat="1" applyFont="1" applyFill="1" applyBorder="1" applyAlignment="1">
      <alignment horizontal="right" wrapText="1"/>
    </xf>
    <xf numFmtId="3" fontId="45" fillId="4" borderId="40" xfId="3" applyNumberFormat="1" applyFont="1" applyFill="1" applyBorder="1" applyAlignment="1">
      <alignment horizontal="right" wrapText="1"/>
    </xf>
    <xf numFmtId="0" fontId="10" fillId="4" borderId="7" xfId="3" applyFont="1" applyFill="1" applyBorder="1" applyAlignment="1">
      <alignment horizontal="center" vertical="center" wrapText="1"/>
    </xf>
    <xf numFmtId="0" fontId="10" fillId="4" borderId="7" xfId="3" applyFont="1" applyFill="1" applyBorder="1" applyAlignment="1">
      <alignment horizontal="left" vertical="center" wrapText="1"/>
    </xf>
    <xf numFmtId="0" fontId="44" fillId="4" borderId="0" xfId="3" applyFont="1" applyFill="1" applyAlignment="1">
      <alignment horizontal="left" vertical="center" wrapText="1"/>
    </xf>
    <xf numFmtId="0" fontId="45" fillId="4" borderId="22" xfId="3" applyFont="1" applyFill="1" applyBorder="1" applyAlignment="1">
      <alignment horizontal="center" vertical="center" wrapText="1"/>
    </xf>
    <xf numFmtId="0" fontId="45" fillId="4" borderId="23" xfId="3" applyFont="1" applyFill="1" applyBorder="1" applyAlignment="1">
      <alignment horizontal="center" vertical="center" wrapText="1"/>
    </xf>
    <xf numFmtId="0" fontId="45" fillId="4" borderId="28" xfId="3" applyFont="1" applyFill="1" applyBorder="1" applyAlignment="1">
      <alignment horizontal="center" vertical="center" wrapText="1"/>
    </xf>
    <xf numFmtId="0" fontId="45" fillId="4" borderId="0" xfId="3" applyFont="1" applyFill="1" applyBorder="1" applyAlignment="1">
      <alignment horizontal="center" vertical="center" wrapText="1"/>
    </xf>
    <xf numFmtId="0" fontId="45" fillId="4" borderId="30" xfId="3" applyFont="1" applyFill="1" applyBorder="1" applyAlignment="1">
      <alignment horizontal="center" vertical="center" wrapText="1"/>
    </xf>
    <xf numFmtId="0" fontId="45" fillId="4" borderId="31" xfId="3" applyFont="1" applyFill="1" applyBorder="1" applyAlignment="1">
      <alignment horizontal="center" vertical="center" wrapText="1"/>
    </xf>
    <xf numFmtId="0" fontId="45" fillId="4" borderId="24" xfId="3" applyFont="1" applyFill="1" applyBorder="1" applyAlignment="1">
      <alignment horizontal="center" vertical="center" wrapText="1"/>
    </xf>
    <xf numFmtId="0" fontId="45" fillId="4" borderId="25" xfId="3" applyFont="1" applyFill="1" applyBorder="1" applyAlignment="1">
      <alignment horizontal="center" vertical="center" wrapText="1"/>
    </xf>
    <xf numFmtId="0" fontId="45" fillId="4" borderId="1" xfId="3" applyFont="1" applyFill="1" applyBorder="1" applyAlignment="1">
      <alignment horizontal="center" vertical="center" wrapText="1"/>
    </xf>
    <xf numFmtId="0" fontId="45" fillId="4" borderId="6" xfId="3" applyFont="1" applyFill="1" applyBorder="1" applyAlignment="1">
      <alignment horizontal="center" vertical="center" wrapText="1"/>
    </xf>
    <xf numFmtId="0" fontId="45" fillId="4" borderId="32" xfId="3" applyFont="1" applyFill="1" applyBorder="1" applyAlignment="1">
      <alignment horizontal="center" vertical="center" wrapText="1"/>
    </xf>
    <xf numFmtId="0" fontId="45" fillId="4" borderId="33" xfId="3" applyFont="1" applyFill="1" applyBorder="1" applyAlignment="1">
      <alignment horizontal="center" vertical="center" wrapText="1"/>
    </xf>
    <xf numFmtId="0" fontId="45" fillId="4" borderId="26" xfId="3" applyFont="1" applyFill="1" applyBorder="1" applyAlignment="1">
      <alignment horizontal="center" vertical="top"/>
    </xf>
    <xf numFmtId="0" fontId="45" fillId="4" borderId="15" xfId="3" applyFont="1" applyFill="1" applyBorder="1" applyAlignment="1">
      <alignment horizontal="center" vertical="top"/>
    </xf>
    <xf numFmtId="0" fontId="45" fillId="4" borderId="34" xfId="3" applyFont="1" applyFill="1" applyBorder="1" applyAlignment="1">
      <alignment horizontal="center" vertical="top"/>
    </xf>
    <xf numFmtId="0" fontId="45" fillId="4" borderId="27" xfId="3" applyFont="1" applyFill="1" applyBorder="1" applyAlignment="1">
      <alignment horizontal="center" vertical="center" wrapText="1"/>
    </xf>
    <xf numFmtId="0" fontId="45" fillId="4" borderId="29" xfId="3" applyFont="1" applyFill="1" applyBorder="1" applyAlignment="1">
      <alignment horizontal="center" vertical="center" wrapText="1"/>
    </xf>
    <xf numFmtId="0" fontId="45" fillId="4" borderId="35" xfId="3" applyFont="1" applyFill="1" applyBorder="1" applyAlignment="1">
      <alignment horizontal="center" vertical="center" wrapText="1"/>
    </xf>
    <xf numFmtId="0" fontId="10" fillId="4" borderId="7" xfId="3" applyFont="1" applyFill="1" applyBorder="1" applyAlignment="1">
      <alignment horizontal="center"/>
    </xf>
    <xf numFmtId="3" fontId="10" fillId="4" borderId="7" xfId="3" applyNumberFormat="1" applyFont="1" applyFill="1" applyBorder="1" applyAlignment="1">
      <alignment horizontal="center"/>
    </xf>
    <xf numFmtId="0" fontId="45" fillId="4" borderId="12" xfId="3" applyFont="1" applyFill="1" applyBorder="1" applyAlignment="1">
      <alignment horizontal="left" vertical="center"/>
    </xf>
    <xf numFmtId="0" fontId="45" fillId="4" borderId="8" xfId="3" applyFont="1" applyFill="1" applyBorder="1" applyAlignment="1">
      <alignment horizontal="left" vertical="center"/>
    </xf>
    <xf numFmtId="0" fontId="10" fillId="4" borderId="7" xfId="3" applyNumberFormat="1" applyFont="1" applyFill="1" applyBorder="1" applyAlignment="1">
      <alignment horizontal="center" vertical="center" wrapText="1"/>
    </xf>
    <xf numFmtId="3" fontId="45" fillId="4" borderId="12" xfId="3" applyNumberFormat="1" applyFont="1" applyFill="1" applyBorder="1" applyAlignment="1">
      <alignment horizontal="right" vertical="center"/>
    </xf>
    <xf numFmtId="3" fontId="45" fillId="4" borderId="11" xfId="3" applyNumberFormat="1" applyFont="1" applyFill="1" applyBorder="1" applyAlignment="1">
      <alignment horizontal="right" vertical="center"/>
    </xf>
    <xf numFmtId="3" fontId="45" fillId="4" borderId="8" xfId="3" applyNumberFormat="1" applyFont="1" applyFill="1" applyBorder="1" applyAlignment="1">
      <alignment horizontal="right" vertical="center"/>
    </xf>
    <xf numFmtId="0" fontId="45" fillId="4" borderId="10" xfId="3" applyFont="1" applyFill="1" applyBorder="1" applyAlignment="1">
      <alignment horizontal="center" vertical="center" wrapText="1"/>
    </xf>
    <xf numFmtId="0" fontId="45" fillId="4" borderId="2" xfId="3" applyFont="1" applyFill="1" applyBorder="1" applyAlignment="1">
      <alignment horizontal="center" vertical="center" wrapText="1"/>
    </xf>
    <xf numFmtId="0" fontId="45" fillId="4" borderId="5" xfId="3" applyFont="1" applyFill="1" applyBorder="1" applyAlignment="1">
      <alignment horizontal="center" vertical="center" wrapText="1"/>
    </xf>
    <xf numFmtId="0" fontId="45" fillId="4" borderId="3" xfId="3" applyFont="1" applyFill="1" applyBorder="1" applyAlignment="1">
      <alignment horizontal="center" vertical="center" wrapText="1"/>
    </xf>
    <xf numFmtId="0" fontId="45" fillId="4" borderId="4" xfId="3" applyFont="1" applyFill="1" applyBorder="1" applyAlignment="1">
      <alignment horizontal="center" vertical="center" wrapText="1"/>
    </xf>
    <xf numFmtId="0" fontId="45" fillId="4" borderId="9" xfId="3" applyFont="1" applyFill="1" applyBorder="1" applyAlignment="1">
      <alignment horizontal="center" vertical="center" wrapText="1"/>
    </xf>
    <xf numFmtId="3" fontId="10" fillId="4" borderId="18" xfId="3" applyNumberFormat="1" applyFont="1" applyFill="1" applyBorder="1" applyAlignment="1">
      <alignment horizontal="right" vertical="center"/>
    </xf>
    <xf numFmtId="3" fontId="10" fillId="4" borderId="16" xfId="3" applyNumberFormat="1" applyFont="1" applyFill="1" applyBorder="1" applyAlignment="1">
      <alignment horizontal="right" vertical="center"/>
    </xf>
    <xf numFmtId="3" fontId="10" fillId="4" borderId="17" xfId="3" applyNumberFormat="1" applyFont="1" applyFill="1" applyBorder="1" applyAlignment="1">
      <alignment horizontal="right" vertical="center"/>
    </xf>
    <xf numFmtId="0" fontId="44" fillId="4" borderId="0" xfId="3" applyFont="1" applyFill="1" applyAlignment="1">
      <alignment horizontal="left" wrapText="1"/>
    </xf>
    <xf numFmtId="0" fontId="10" fillId="4" borderId="0" xfId="3" applyFont="1" applyFill="1" applyAlignment="1">
      <alignment horizontal="left" wrapText="1"/>
    </xf>
    <xf numFmtId="0" fontId="10" fillId="4" borderId="0" xfId="3" applyFont="1" applyFill="1" applyBorder="1" applyAlignment="1">
      <alignment wrapText="1"/>
    </xf>
    <xf numFmtId="0" fontId="10" fillId="4" borderId="19" xfId="3" applyFont="1" applyFill="1" applyBorder="1" applyAlignment="1">
      <alignment horizontal="center"/>
    </xf>
    <xf numFmtId="0" fontId="10" fillId="4" borderId="20" xfId="3" applyFont="1" applyFill="1" applyBorder="1" applyAlignment="1">
      <alignment horizontal="center"/>
    </xf>
    <xf numFmtId="3" fontId="10" fillId="4" borderId="21" xfId="3" applyNumberFormat="1" applyFont="1" applyFill="1" applyBorder="1" applyAlignment="1">
      <alignment horizontal="right" vertical="center" wrapText="1"/>
    </xf>
    <xf numFmtId="3" fontId="10" fillId="4" borderId="19" xfId="3" applyNumberFormat="1" applyFont="1" applyFill="1" applyBorder="1" applyAlignment="1">
      <alignment horizontal="right" vertical="center" wrapText="1"/>
    </xf>
    <xf numFmtId="3" fontId="10" fillId="4" borderId="20" xfId="3" applyNumberFormat="1" applyFont="1" applyFill="1" applyBorder="1" applyAlignment="1">
      <alignment horizontal="right" vertical="center" wrapText="1"/>
    </xf>
    <xf numFmtId="0" fontId="10" fillId="4" borderId="16" xfId="3" applyFont="1" applyFill="1" applyBorder="1" applyAlignment="1">
      <alignment horizontal="center"/>
    </xf>
    <xf numFmtId="0" fontId="10" fillId="4" borderId="17" xfId="3" applyFont="1" applyFill="1" applyBorder="1" applyAlignment="1">
      <alignment horizontal="center"/>
    </xf>
    <xf numFmtId="0" fontId="10" fillId="4" borderId="12" xfId="3" applyFont="1" applyFill="1" applyBorder="1" applyAlignment="1">
      <alignment horizontal="center" vertical="center" wrapText="1"/>
    </xf>
    <xf numFmtId="0" fontId="10" fillId="4" borderId="11" xfId="3" applyFont="1" applyFill="1" applyBorder="1" applyAlignment="1">
      <alignment horizontal="center" vertical="center" wrapText="1"/>
    </xf>
    <xf numFmtId="0" fontId="10" fillId="4" borderId="8" xfId="3" applyFont="1" applyFill="1" applyBorder="1" applyAlignment="1">
      <alignment horizontal="center" vertical="center" wrapText="1"/>
    </xf>
    <xf numFmtId="0" fontId="45" fillId="4" borderId="0" xfId="3" applyFont="1" applyFill="1" applyAlignment="1">
      <alignment horizontal="left" vertical="center" wrapText="1"/>
    </xf>
    <xf numFmtId="9" fontId="10" fillId="4" borderId="12" xfId="4" applyFont="1" applyFill="1" applyBorder="1" applyAlignment="1">
      <alignment horizontal="right" vertical="center" wrapText="1"/>
    </xf>
    <xf numFmtId="9" fontId="10" fillId="4" borderId="11" xfId="4" applyFont="1" applyFill="1" applyBorder="1" applyAlignment="1">
      <alignment horizontal="right" vertical="center" wrapText="1"/>
    </xf>
    <xf numFmtId="9" fontId="10" fillId="4" borderId="8" xfId="4" applyFont="1" applyFill="1" applyBorder="1" applyAlignment="1">
      <alignment horizontal="right" vertical="center" wrapText="1"/>
    </xf>
    <xf numFmtId="0" fontId="48" fillId="4" borderId="7" xfId="3" applyFont="1" applyFill="1" applyBorder="1" applyAlignment="1">
      <alignment horizontal="left" vertical="center" wrapText="1"/>
    </xf>
    <xf numFmtId="0" fontId="45" fillId="4" borderId="7" xfId="3" applyFont="1" applyFill="1" applyBorder="1" applyAlignment="1">
      <alignment horizontal="center" vertical="center" wrapText="1"/>
    </xf>
    <xf numFmtId="3" fontId="45" fillId="4" borderId="10" xfId="3" applyNumberFormat="1" applyFont="1" applyFill="1" applyBorder="1" applyAlignment="1">
      <alignment horizontal="center" vertical="center" wrapText="1"/>
    </xf>
    <xf numFmtId="0" fontId="10" fillId="4" borderId="12" xfId="3" applyNumberFormat="1" applyFont="1" applyFill="1" applyBorder="1" applyAlignment="1">
      <alignment horizontal="center" vertical="center"/>
    </xf>
    <xf numFmtId="0" fontId="10" fillId="4" borderId="11" xfId="3" applyNumberFormat="1" applyFont="1" applyFill="1" applyBorder="1" applyAlignment="1">
      <alignment horizontal="center" vertical="center"/>
    </xf>
    <xf numFmtId="0" fontId="10" fillId="4" borderId="8" xfId="3" applyNumberFormat="1" applyFont="1" applyFill="1" applyBorder="1" applyAlignment="1">
      <alignment horizontal="center" vertical="center"/>
    </xf>
    <xf numFmtId="0" fontId="10" fillId="4" borderId="12" xfId="3" applyNumberFormat="1" applyFont="1" applyFill="1" applyBorder="1" applyAlignment="1">
      <alignment horizontal="center" vertical="center" wrapText="1"/>
    </xf>
    <xf numFmtId="0" fontId="10" fillId="4" borderId="11" xfId="3" applyNumberFormat="1" applyFont="1" applyFill="1" applyBorder="1" applyAlignment="1">
      <alignment horizontal="center" vertical="center" wrapText="1"/>
    </xf>
    <xf numFmtId="0" fontId="10" fillId="4" borderId="8" xfId="3" applyNumberFormat="1" applyFont="1" applyFill="1" applyBorder="1" applyAlignment="1">
      <alignment horizontal="center" vertical="center" wrapText="1"/>
    </xf>
    <xf numFmtId="0" fontId="10" fillId="4" borderId="0" xfId="3" applyFont="1" applyFill="1" applyAlignment="1">
      <alignment horizontal="left"/>
    </xf>
    <xf numFmtId="0" fontId="47" fillId="4" borderId="12" xfId="3" applyFont="1" applyFill="1" applyBorder="1" applyAlignment="1">
      <alignment horizontal="left" vertical="center" wrapText="1"/>
    </xf>
    <xf numFmtId="0" fontId="47" fillId="4" borderId="11" xfId="3" applyFont="1" applyFill="1" applyBorder="1" applyAlignment="1">
      <alignment horizontal="left" vertical="center" wrapText="1"/>
    </xf>
    <xf numFmtId="0" fontId="47" fillId="4" borderId="8" xfId="3" applyFont="1" applyFill="1" applyBorder="1" applyAlignment="1">
      <alignment horizontal="left" vertical="center" wrapText="1"/>
    </xf>
    <xf numFmtId="3" fontId="10" fillId="4" borderId="12" xfId="3" applyNumberFormat="1" applyFont="1" applyFill="1" applyBorder="1" applyAlignment="1">
      <alignment horizontal="center" vertical="center"/>
    </xf>
    <xf numFmtId="3" fontId="10" fillId="4" borderId="11" xfId="3" applyNumberFormat="1" applyFont="1" applyFill="1" applyBorder="1" applyAlignment="1">
      <alignment horizontal="center" vertical="center"/>
    </xf>
    <xf numFmtId="3" fontId="10" fillId="4" borderId="8" xfId="3" applyNumberFormat="1" applyFont="1" applyFill="1" applyBorder="1" applyAlignment="1">
      <alignment horizontal="center" vertical="center"/>
    </xf>
    <xf numFmtId="0" fontId="45" fillId="4" borderId="12" xfId="3" applyFont="1" applyFill="1" applyBorder="1" applyAlignment="1">
      <alignment horizontal="left"/>
    </xf>
    <xf numFmtId="0" fontId="45" fillId="4" borderId="11" xfId="3" applyFont="1" applyFill="1" applyBorder="1" applyAlignment="1">
      <alignment horizontal="left"/>
    </xf>
    <xf numFmtId="0" fontId="45" fillId="4" borderId="8" xfId="3" applyFont="1" applyFill="1" applyBorder="1" applyAlignment="1">
      <alignment horizontal="left"/>
    </xf>
    <xf numFmtId="3" fontId="10" fillId="4" borderId="12" xfId="3" applyNumberFormat="1" applyFont="1" applyFill="1" applyBorder="1" applyAlignment="1">
      <alignment horizontal="right"/>
    </xf>
    <xf numFmtId="3" fontId="10" fillId="4" borderId="11" xfId="3" applyNumberFormat="1" applyFont="1" applyFill="1" applyBorder="1" applyAlignment="1">
      <alignment horizontal="right"/>
    </xf>
    <xf numFmtId="3" fontId="10" fillId="4" borderId="8" xfId="3" applyNumberFormat="1" applyFont="1" applyFill="1" applyBorder="1" applyAlignment="1">
      <alignment horizontal="right"/>
    </xf>
    <xf numFmtId="0" fontId="45" fillId="4" borderId="12" xfId="3" applyFont="1" applyFill="1" applyBorder="1" applyAlignment="1">
      <alignment horizontal="right" vertical="center"/>
    </xf>
    <xf numFmtId="0" fontId="45" fillId="4" borderId="11" xfId="3" applyFont="1" applyFill="1" applyBorder="1" applyAlignment="1">
      <alignment horizontal="right" vertical="center"/>
    </xf>
    <xf numFmtId="0" fontId="45" fillId="4" borderId="8" xfId="3" applyFont="1" applyFill="1" applyBorder="1" applyAlignment="1">
      <alignment horizontal="right" vertical="center"/>
    </xf>
    <xf numFmtId="0" fontId="10" fillId="4" borderId="12" xfId="3" applyFont="1" applyFill="1" applyBorder="1" applyAlignment="1">
      <alignment horizontal="right" vertical="center"/>
    </xf>
    <xf numFmtId="0" fontId="10" fillId="4" borderId="11" xfId="3" applyFont="1" applyFill="1" applyBorder="1" applyAlignment="1">
      <alignment horizontal="right" vertical="center"/>
    </xf>
    <xf numFmtId="0" fontId="10" fillId="4" borderId="8" xfId="3" applyFont="1" applyFill="1" applyBorder="1" applyAlignment="1">
      <alignment horizontal="right" vertical="center"/>
    </xf>
    <xf numFmtId="0" fontId="45" fillId="4" borderId="10" xfId="3" applyFont="1" applyFill="1" applyBorder="1" applyAlignment="1">
      <alignment horizontal="center" vertical="center"/>
    </xf>
    <xf numFmtId="0" fontId="45" fillId="4" borderId="2" xfId="3" applyFont="1" applyFill="1" applyBorder="1" applyAlignment="1">
      <alignment horizontal="center" vertical="center"/>
    </xf>
    <xf numFmtId="0" fontId="45" fillId="4" borderId="5" xfId="3" applyFont="1" applyFill="1" applyBorder="1" applyAlignment="1">
      <alignment horizontal="center" vertical="center"/>
    </xf>
    <xf numFmtId="0" fontId="45" fillId="4" borderId="3" xfId="3" applyFont="1" applyFill="1" applyBorder="1" applyAlignment="1">
      <alignment horizontal="center" vertical="center"/>
    </xf>
    <xf numFmtId="0" fontId="45" fillId="4" borderId="4" xfId="3" applyFont="1" applyFill="1" applyBorder="1" applyAlignment="1">
      <alignment horizontal="center" vertical="center"/>
    </xf>
    <xf numFmtId="0" fontId="45" fillId="4" borderId="9" xfId="3" applyFont="1" applyFill="1" applyBorder="1" applyAlignment="1">
      <alignment horizontal="center" vertical="center"/>
    </xf>
    <xf numFmtId="0" fontId="10" fillId="4" borderId="10" xfId="3" applyFont="1" applyFill="1" applyBorder="1" applyAlignment="1">
      <alignment horizontal="center" vertical="center" wrapText="1"/>
    </xf>
    <xf numFmtId="0" fontId="10" fillId="4" borderId="2" xfId="3" applyFont="1" applyFill="1" applyBorder="1" applyAlignment="1">
      <alignment horizontal="center" vertical="center" wrapText="1"/>
    </xf>
    <xf numFmtId="0" fontId="10" fillId="4" borderId="5" xfId="3" applyFont="1" applyFill="1" applyBorder="1" applyAlignment="1">
      <alignment horizontal="center" vertical="center" wrapText="1"/>
    </xf>
    <xf numFmtId="0" fontId="10" fillId="4" borderId="3" xfId="3" applyFont="1" applyFill="1" applyBorder="1" applyAlignment="1">
      <alignment horizontal="center" vertical="center" wrapText="1"/>
    </xf>
    <xf numFmtId="0" fontId="10" fillId="4" borderId="4" xfId="3" applyFont="1" applyFill="1" applyBorder="1" applyAlignment="1">
      <alignment horizontal="center" vertical="center" wrapText="1"/>
    </xf>
    <xf numFmtId="0" fontId="10" fillId="4" borderId="9" xfId="3" applyFont="1" applyFill="1" applyBorder="1" applyAlignment="1">
      <alignment horizontal="center" vertical="center" wrapText="1"/>
    </xf>
    <xf numFmtId="0" fontId="10" fillId="4" borderId="4" xfId="3" applyFont="1" applyFill="1" applyBorder="1" applyAlignment="1">
      <alignment horizontal="left"/>
    </xf>
    <xf numFmtId="0" fontId="10" fillId="4" borderId="2" xfId="3" applyFont="1" applyFill="1" applyBorder="1" applyAlignment="1">
      <alignment horizontal="left"/>
    </xf>
    <xf numFmtId="0" fontId="10" fillId="4" borderId="0" xfId="3" applyFont="1" applyFill="1" applyAlignment="1">
      <alignment horizontal="left" vertical="top" wrapText="1"/>
    </xf>
    <xf numFmtId="0" fontId="45" fillId="4" borderId="12" xfId="3" applyFont="1" applyFill="1" applyBorder="1" applyAlignment="1">
      <alignment horizontal="center" vertical="center"/>
    </xf>
    <xf numFmtId="0" fontId="45" fillId="4" borderId="11" xfId="3" applyFont="1" applyFill="1" applyBorder="1" applyAlignment="1">
      <alignment horizontal="center" vertical="center"/>
    </xf>
    <xf numFmtId="0" fontId="45" fillId="4" borderId="8" xfId="3" applyFont="1" applyFill="1" applyBorder="1" applyAlignment="1">
      <alignment horizontal="center" vertical="center"/>
    </xf>
    <xf numFmtId="3" fontId="45" fillId="4" borderId="12" xfId="3" applyNumberFormat="1" applyFont="1" applyFill="1" applyBorder="1" applyAlignment="1">
      <alignment horizontal="right" vertical="center" wrapText="1"/>
    </xf>
    <xf numFmtId="3" fontId="45" fillId="4" borderId="11" xfId="3" applyNumberFormat="1" applyFont="1" applyFill="1" applyBorder="1" applyAlignment="1">
      <alignment horizontal="right" vertical="center" wrapText="1"/>
    </xf>
    <xf numFmtId="3" fontId="45" fillId="4" borderId="8" xfId="3" applyNumberFormat="1" applyFont="1" applyFill="1" applyBorder="1" applyAlignment="1">
      <alignment horizontal="right" vertical="center" wrapText="1"/>
    </xf>
    <xf numFmtId="9" fontId="10" fillId="4" borderId="12" xfId="8" applyFont="1" applyFill="1" applyBorder="1" applyAlignment="1">
      <alignment horizontal="right" vertical="center" wrapText="1"/>
    </xf>
    <xf numFmtId="9" fontId="10" fillId="4" borderId="11" xfId="8" applyFont="1" applyFill="1" applyBorder="1" applyAlignment="1">
      <alignment horizontal="right" vertical="center" wrapText="1"/>
    </xf>
    <xf numFmtId="9" fontId="10" fillId="4" borderId="8" xfId="8" applyFont="1" applyFill="1" applyBorder="1" applyAlignment="1">
      <alignment horizontal="right" vertical="center" wrapText="1"/>
    </xf>
    <xf numFmtId="0" fontId="45" fillId="4" borderId="10" xfId="3" applyFont="1" applyFill="1" applyBorder="1" applyAlignment="1">
      <alignment horizontal="left" vertical="center" wrapText="1"/>
    </xf>
    <xf numFmtId="0" fontId="45" fillId="4" borderId="5" xfId="3" applyFont="1" applyFill="1" applyBorder="1" applyAlignment="1">
      <alignment horizontal="left" vertical="center" wrapText="1"/>
    </xf>
    <xf numFmtId="0" fontId="45" fillId="4" borderId="3" xfId="3" applyFont="1" applyFill="1" applyBorder="1" applyAlignment="1">
      <alignment horizontal="left" vertical="center" wrapText="1"/>
    </xf>
    <xf numFmtId="0" fontId="45" fillId="4" borderId="9" xfId="3" applyFont="1" applyFill="1" applyBorder="1" applyAlignment="1">
      <alignment horizontal="left" vertical="center" wrapText="1"/>
    </xf>
    <xf numFmtId="3" fontId="10" fillId="4" borderId="10" xfId="3" applyNumberFormat="1" applyFont="1" applyFill="1" applyBorder="1" applyAlignment="1">
      <alignment horizontal="right" vertical="center"/>
    </xf>
    <xf numFmtId="3" fontId="10" fillId="4" borderId="2" xfId="3" applyNumberFormat="1" applyFont="1" applyFill="1" applyBorder="1" applyAlignment="1">
      <alignment horizontal="right" vertical="center"/>
    </xf>
    <xf numFmtId="3" fontId="10" fillId="4" borderId="5" xfId="3" applyNumberFormat="1" applyFont="1" applyFill="1" applyBorder="1" applyAlignment="1">
      <alignment horizontal="right" vertical="center"/>
    </xf>
    <xf numFmtId="3" fontId="10" fillId="4" borderId="3" xfId="3" applyNumberFormat="1" applyFont="1" applyFill="1" applyBorder="1" applyAlignment="1">
      <alignment horizontal="right" vertical="center"/>
    </xf>
    <xf numFmtId="3" fontId="10" fillId="4" borderId="4" xfId="3" applyNumberFormat="1" applyFont="1" applyFill="1" applyBorder="1" applyAlignment="1">
      <alignment horizontal="right" vertical="center"/>
    </xf>
    <xf numFmtId="3" fontId="10" fillId="4" borderId="9" xfId="3" applyNumberFormat="1" applyFont="1" applyFill="1" applyBorder="1" applyAlignment="1">
      <alignment horizontal="right" vertical="center"/>
    </xf>
    <xf numFmtId="0" fontId="10" fillId="4" borderId="1" xfId="3" applyFont="1" applyFill="1" applyBorder="1" applyAlignment="1">
      <alignment horizontal="center" vertical="center"/>
    </xf>
    <xf numFmtId="0" fontId="10" fillId="4" borderId="0" xfId="3" applyFont="1" applyFill="1" applyBorder="1" applyAlignment="1">
      <alignment horizontal="center" vertical="center"/>
    </xf>
    <xf numFmtId="0" fontId="10" fillId="4" borderId="6" xfId="3" applyFont="1" applyFill="1" applyBorder="1" applyAlignment="1">
      <alignment horizontal="center" vertical="center"/>
    </xf>
    <xf numFmtId="0" fontId="10" fillId="4" borderId="10" xfId="3" applyFont="1" applyFill="1" applyBorder="1" applyAlignment="1">
      <alignment horizontal="center" vertical="center"/>
    </xf>
    <xf numFmtId="0" fontId="10" fillId="4" borderId="2" xfId="3" applyFont="1" applyFill="1" applyBorder="1" applyAlignment="1">
      <alignment horizontal="center" vertical="center"/>
    </xf>
    <xf numFmtId="0" fontId="10" fillId="4" borderId="5" xfId="3" applyFont="1" applyFill="1" applyBorder="1" applyAlignment="1">
      <alignment horizontal="center" vertical="center"/>
    </xf>
    <xf numFmtId="3" fontId="10" fillId="4" borderId="7" xfId="3" applyNumberFormat="1" applyFont="1" applyFill="1" applyBorder="1" applyAlignment="1">
      <alignment horizontal="right" vertical="center" wrapText="1"/>
    </xf>
    <xf numFmtId="0" fontId="10" fillId="4" borderId="7" xfId="3" applyFont="1" applyFill="1" applyBorder="1" applyAlignment="1">
      <alignment horizontal="right" vertical="center" wrapText="1"/>
    </xf>
    <xf numFmtId="0" fontId="10" fillId="4" borderId="0" xfId="3" applyFont="1" applyFill="1" applyAlignment="1">
      <alignment horizontal="left" vertical="center"/>
    </xf>
    <xf numFmtId="9" fontId="10" fillId="4" borderId="7" xfId="4" applyFont="1" applyFill="1" applyBorder="1" applyAlignment="1">
      <alignment horizontal="center" vertical="center" wrapText="1"/>
    </xf>
    <xf numFmtId="14" fontId="10" fillId="4" borderId="7" xfId="3" applyNumberFormat="1" applyFont="1" applyFill="1" applyBorder="1" applyAlignment="1">
      <alignment horizontal="center" vertical="center" wrapText="1"/>
    </xf>
    <xf numFmtId="0" fontId="10" fillId="4" borderId="7" xfId="3" applyFont="1" applyFill="1" applyBorder="1" applyAlignment="1">
      <alignment wrapText="1"/>
    </xf>
    <xf numFmtId="0" fontId="45" fillId="4" borderId="12" xfId="3" applyFont="1" applyFill="1" applyBorder="1" applyAlignment="1">
      <alignment horizontal="left" wrapText="1"/>
    </xf>
    <xf numFmtId="0" fontId="45" fillId="4" borderId="11" xfId="3" applyFont="1" applyFill="1" applyBorder="1" applyAlignment="1">
      <alignment horizontal="left" wrapText="1"/>
    </xf>
    <xf numFmtId="0" fontId="45" fillId="4" borderId="8" xfId="3" applyFont="1" applyFill="1" applyBorder="1" applyAlignment="1">
      <alignment horizontal="left" wrapText="1"/>
    </xf>
    <xf numFmtId="0" fontId="10" fillId="4" borderId="10" xfId="3" applyFont="1" applyFill="1" applyBorder="1" applyAlignment="1">
      <alignment horizontal="right" vertical="center" wrapText="1"/>
    </xf>
    <xf numFmtId="0" fontId="10" fillId="4" borderId="2" xfId="3" applyFont="1" applyFill="1" applyBorder="1" applyAlignment="1">
      <alignment horizontal="right" vertical="center" wrapText="1"/>
    </xf>
    <xf numFmtId="0" fontId="10" fillId="4" borderId="5" xfId="3" applyFont="1" applyFill="1" applyBorder="1" applyAlignment="1">
      <alignment horizontal="right" vertical="center" wrapText="1"/>
    </xf>
    <xf numFmtId="0" fontId="10" fillId="4" borderId="3" xfId="3" applyFont="1" applyFill="1" applyBorder="1" applyAlignment="1">
      <alignment horizontal="right" vertical="center" wrapText="1"/>
    </xf>
    <xf numFmtId="0" fontId="10" fillId="4" borderId="4" xfId="3" applyFont="1" applyFill="1" applyBorder="1" applyAlignment="1">
      <alignment horizontal="right" vertical="center" wrapText="1"/>
    </xf>
    <xf numFmtId="0" fontId="10" fillId="4" borderId="9" xfId="3" applyFont="1" applyFill="1" applyBorder="1" applyAlignment="1">
      <alignment horizontal="right" vertical="center" wrapText="1"/>
    </xf>
    <xf numFmtId="9" fontId="10" fillId="4" borderId="10" xfId="4" applyFont="1" applyFill="1" applyBorder="1" applyAlignment="1">
      <alignment horizontal="right" vertical="center"/>
    </xf>
    <xf numFmtId="9" fontId="10" fillId="4" borderId="2" xfId="4" applyFont="1" applyFill="1" applyBorder="1" applyAlignment="1">
      <alignment horizontal="right" vertical="center"/>
    </xf>
    <xf numFmtId="9" fontId="10" fillId="4" borderId="5" xfId="4" applyFont="1" applyFill="1" applyBorder="1" applyAlignment="1">
      <alignment horizontal="right" vertical="center"/>
    </xf>
    <xf numFmtId="9" fontId="10" fillId="4" borderId="3" xfId="4" applyFont="1" applyFill="1" applyBorder="1" applyAlignment="1">
      <alignment horizontal="right" vertical="center"/>
    </xf>
    <xf numFmtId="9" fontId="10" fillId="4" borderId="4" xfId="4" applyFont="1" applyFill="1" applyBorder="1" applyAlignment="1">
      <alignment horizontal="right" vertical="center"/>
    </xf>
    <xf numFmtId="9" fontId="10" fillId="4" borderId="9" xfId="4" applyFont="1" applyFill="1" applyBorder="1" applyAlignment="1">
      <alignment horizontal="right" vertical="center"/>
    </xf>
    <xf numFmtId="0" fontId="45" fillId="4" borderId="10" xfId="2" applyFont="1" applyFill="1" applyBorder="1" applyAlignment="1">
      <alignment horizontal="left" vertical="center" wrapText="1"/>
    </xf>
    <xf numFmtId="0" fontId="45" fillId="4" borderId="2" xfId="2" applyFont="1" applyFill="1" applyBorder="1" applyAlignment="1">
      <alignment horizontal="left" vertical="center" wrapText="1"/>
    </xf>
    <xf numFmtId="0" fontId="45" fillId="4" borderId="5" xfId="2" applyFont="1" applyFill="1" applyBorder="1" applyAlignment="1">
      <alignment horizontal="left" vertical="center" wrapText="1"/>
    </xf>
    <xf numFmtId="0" fontId="45" fillId="4" borderId="3" xfId="2" applyFont="1" applyFill="1" applyBorder="1" applyAlignment="1">
      <alignment horizontal="left" vertical="center" wrapText="1"/>
    </xf>
    <xf numFmtId="0" fontId="45" fillId="4" borderId="4" xfId="2" applyFont="1" applyFill="1" applyBorder="1" applyAlignment="1">
      <alignment horizontal="left" vertical="center" wrapText="1"/>
    </xf>
    <xf numFmtId="0" fontId="45" fillId="4" borderId="9" xfId="2" applyFont="1" applyFill="1" applyBorder="1" applyAlignment="1">
      <alignment horizontal="left" vertical="center" wrapText="1"/>
    </xf>
    <xf numFmtId="3" fontId="45" fillId="4" borderId="7" xfId="2" applyNumberFormat="1" applyFont="1" applyFill="1" applyBorder="1" applyAlignment="1">
      <alignment horizontal="right" vertical="center" wrapText="1"/>
    </xf>
    <xf numFmtId="0" fontId="10" fillId="4" borderId="0" xfId="2" applyFont="1" applyFill="1" applyAlignment="1">
      <alignment horizontal="justify" wrapText="1"/>
    </xf>
    <xf numFmtId="0" fontId="10" fillId="4" borderId="0" xfId="2" applyFont="1" applyFill="1" applyAlignment="1">
      <alignment wrapText="1"/>
    </xf>
    <xf numFmtId="0" fontId="45" fillId="4" borderId="7" xfId="2" applyFont="1" applyFill="1" applyBorder="1" applyAlignment="1">
      <alignment horizontal="center" vertical="center" wrapText="1"/>
    </xf>
    <xf numFmtId="3" fontId="10" fillId="4" borderId="7" xfId="2" applyNumberFormat="1" applyFont="1" applyFill="1" applyBorder="1" applyAlignment="1">
      <alignment horizontal="right" vertical="center" wrapText="1"/>
    </xf>
    <xf numFmtId="0" fontId="10" fillId="4" borderId="10" xfId="2" applyFont="1" applyFill="1" applyBorder="1" applyAlignment="1">
      <alignment horizontal="left" vertical="center" wrapText="1"/>
    </xf>
    <xf numFmtId="0" fontId="10" fillId="4" borderId="2" xfId="2" applyFont="1" applyFill="1" applyBorder="1" applyAlignment="1">
      <alignment horizontal="left" vertical="center" wrapText="1"/>
    </xf>
    <xf numFmtId="0" fontId="10" fillId="4" borderId="5" xfId="2" applyFont="1" applyFill="1" applyBorder="1" applyAlignment="1">
      <alignment horizontal="left" vertical="center" wrapText="1"/>
    </xf>
    <xf numFmtId="0" fontId="10" fillId="4" borderId="3" xfId="2" applyFont="1" applyFill="1" applyBorder="1" applyAlignment="1">
      <alignment horizontal="left" vertical="center" wrapText="1"/>
    </xf>
    <xf numFmtId="0" fontId="10" fillId="4" borderId="4" xfId="2" applyFont="1" applyFill="1" applyBorder="1" applyAlignment="1">
      <alignment horizontal="left" vertical="center" wrapText="1"/>
    </xf>
    <xf numFmtId="0" fontId="10" fillId="4" borderId="9" xfId="2" applyFont="1" applyFill="1" applyBorder="1" applyAlignment="1">
      <alignment horizontal="left" vertical="center" wrapText="1"/>
    </xf>
    <xf numFmtId="3" fontId="10" fillId="4" borderId="7" xfId="2" applyNumberFormat="1" applyFont="1" applyFill="1" applyBorder="1" applyAlignment="1">
      <alignment vertical="center" wrapText="1"/>
    </xf>
    <xf numFmtId="0" fontId="10" fillId="4" borderId="0" xfId="3" applyFont="1" applyFill="1" applyBorder="1" applyAlignment="1">
      <alignment horizontal="left" wrapText="1"/>
    </xf>
    <xf numFmtId="0" fontId="45" fillId="4" borderId="1" xfId="3" applyFont="1" applyFill="1" applyBorder="1" applyAlignment="1">
      <alignment horizontal="center" vertical="center"/>
    </xf>
    <xf numFmtId="0" fontId="45" fillId="4" borderId="0" xfId="3" applyFont="1" applyFill="1" applyBorder="1" applyAlignment="1">
      <alignment horizontal="center" vertical="center"/>
    </xf>
    <xf numFmtId="0" fontId="45" fillId="4" borderId="6" xfId="3" applyFont="1" applyFill="1" applyBorder="1" applyAlignment="1">
      <alignment horizontal="center" vertical="center"/>
    </xf>
    <xf numFmtId="0" fontId="10" fillId="4" borderId="3" xfId="3" applyFont="1" applyFill="1" applyBorder="1" applyAlignment="1">
      <alignment horizontal="center" vertical="center"/>
    </xf>
    <xf numFmtId="0" fontId="10" fillId="4" borderId="4" xfId="3" applyFont="1" applyFill="1" applyBorder="1" applyAlignment="1">
      <alignment horizontal="center" vertical="center"/>
    </xf>
    <xf numFmtId="0" fontId="10" fillId="4" borderId="9" xfId="3" applyFont="1" applyFill="1" applyBorder="1" applyAlignment="1">
      <alignment horizontal="center" vertical="center"/>
    </xf>
    <xf numFmtId="0" fontId="45" fillId="4" borderId="7" xfId="2" applyFont="1" applyFill="1" applyBorder="1" applyAlignment="1">
      <alignment horizontal="left" vertical="center" wrapText="1"/>
    </xf>
    <xf numFmtId="3" fontId="10" fillId="4" borderId="7" xfId="2" applyNumberFormat="1" applyFont="1" applyFill="1" applyBorder="1" applyAlignment="1">
      <alignment horizontal="center" vertical="center" wrapText="1"/>
    </xf>
    <xf numFmtId="0" fontId="10" fillId="4" borderId="7" xfId="2" applyFont="1" applyFill="1" applyBorder="1" applyAlignment="1">
      <alignment horizontal="left" vertical="center" wrapText="1"/>
    </xf>
    <xf numFmtId="0" fontId="45" fillId="4" borderId="10" xfId="2" applyFont="1" applyFill="1" applyBorder="1" applyAlignment="1">
      <alignment horizontal="center" vertical="center" wrapText="1"/>
    </xf>
    <xf numFmtId="0" fontId="45" fillId="4" borderId="2" xfId="2" applyFont="1" applyFill="1" applyBorder="1" applyAlignment="1">
      <alignment horizontal="center" vertical="center" wrapText="1"/>
    </xf>
    <xf numFmtId="0" fontId="45" fillId="4" borderId="5" xfId="2" applyFont="1" applyFill="1" applyBorder="1" applyAlignment="1">
      <alignment horizontal="center" vertical="center" wrapText="1"/>
    </xf>
    <xf numFmtId="0" fontId="45" fillId="4" borderId="1" xfId="2" applyFont="1" applyFill="1" applyBorder="1" applyAlignment="1">
      <alignment horizontal="center" vertical="center" wrapText="1"/>
    </xf>
    <xf numFmtId="0" fontId="45" fillId="4" borderId="0" xfId="2" applyFont="1" applyFill="1" applyBorder="1" applyAlignment="1">
      <alignment horizontal="center" vertical="center" wrapText="1"/>
    </xf>
    <xf numFmtId="0" fontId="45" fillId="4" borderId="6" xfId="2" applyFont="1" applyFill="1" applyBorder="1" applyAlignment="1">
      <alignment horizontal="center" vertical="center" wrapText="1"/>
    </xf>
    <xf numFmtId="0" fontId="45" fillId="4" borderId="3" xfId="2" applyFont="1" applyFill="1" applyBorder="1" applyAlignment="1">
      <alignment horizontal="center" vertical="center" wrapText="1"/>
    </xf>
    <xf numFmtId="0" fontId="45" fillId="4" borderId="4" xfId="2" applyFont="1" applyFill="1" applyBorder="1" applyAlignment="1">
      <alignment horizontal="center" vertical="center" wrapText="1"/>
    </xf>
    <xf numFmtId="0" fontId="45" fillId="4" borderId="9" xfId="2" applyFont="1" applyFill="1" applyBorder="1" applyAlignment="1">
      <alignment horizontal="center" vertical="center" wrapText="1"/>
    </xf>
    <xf numFmtId="0" fontId="10" fillId="4" borderId="7" xfId="2" applyFont="1" applyFill="1" applyBorder="1" applyAlignment="1">
      <alignment wrapText="1"/>
    </xf>
    <xf numFmtId="0" fontId="44" fillId="4" borderId="0" xfId="2" applyFont="1" applyFill="1" applyAlignment="1">
      <alignment horizontal="left" vertical="center" wrapText="1"/>
    </xf>
    <xf numFmtId="0" fontId="44" fillId="4" borderId="0" xfId="2" applyFont="1" applyFill="1" applyAlignment="1">
      <alignment horizontal="left" wrapText="1"/>
    </xf>
    <xf numFmtId="0" fontId="45" fillId="4" borderId="0" xfId="2" applyFont="1" applyFill="1" applyAlignment="1">
      <alignment horizontal="left" wrapText="1"/>
    </xf>
    <xf numFmtId="0" fontId="10" fillId="4" borderId="7" xfId="2" applyFont="1" applyFill="1" applyBorder="1" applyAlignment="1">
      <alignment horizontal="center" vertical="center" wrapText="1"/>
    </xf>
    <xf numFmtId="0" fontId="45" fillId="4" borderId="7" xfId="2" applyFont="1" applyFill="1" applyBorder="1" applyAlignment="1">
      <alignment wrapText="1"/>
    </xf>
    <xf numFmtId="3" fontId="10" fillId="4" borderId="10" xfId="2" applyNumberFormat="1" applyFont="1" applyFill="1" applyBorder="1" applyAlignment="1">
      <alignment horizontal="right" vertical="center" wrapText="1"/>
    </xf>
    <xf numFmtId="0" fontId="10" fillId="4" borderId="0" xfId="3" applyFont="1" applyFill="1" applyAlignment="1">
      <alignment horizontal="center" vertical="center" wrapText="1"/>
    </xf>
    <xf numFmtId="0" fontId="10" fillId="4" borderId="6" xfId="3" applyFont="1" applyFill="1" applyBorder="1" applyAlignment="1">
      <alignment horizontal="center" vertical="center" wrapText="1"/>
    </xf>
    <xf numFmtId="0" fontId="45" fillId="4" borderId="14" xfId="2" applyFont="1" applyFill="1" applyBorder="1" applyAlignment="1">
      <alignment horizontal="center" vertical="center" wrapText="1"/>
    </xf>
    <xf numFmtId="0" fontId="10" fillId="4" borderId="0" xfId="2" applyFont="1" applyFill="1" applyBorder="1" applyAlignment="1">
      <alignment horizontal="left" wrapText="1"/>
    </xf>
    <xf numFmtId="0" fontId="10" fillId="4" borderId="10" xfId="2" applyFont="1" applyFill="1" applyBorder="1" applyAlignment="1">
      <alignment horizontal="right" vertical="center" wrapText="1"/>
    </xf>
    <xf numFmtId="0" fontId="10" fillId="4" borderId="2" xfId="2" applyFont="1" applyFill="1" applyBorder="1" applyAlignment="1">
      <alignment horizontal="right" vertical="center" wrapText="1"/>
    </xf>
    <xf numFmtId="0" fontId="10" fillId="4" borderId="5" xfId="2" applyFont="1" applyFill="1" applyBorder="1" applyAlignment="1">
      <alignment horizontal="right" vertical="center" wrapText="1"/>
    </xf>
    <xf numFmtId="0" fontId="10" fillId="4" borderId="3" xfId="2" applyFont="1" applyFill="1" applyBorder="1" applyAlignment="1">
      <alignment horizontal="right" vertical="center" wrapText="1"/>
    </xf>
    <xf numFmtId="0" fontId="10" fillId="4" borderId="4" xfId="2" applyFont="1" applyFill="1" applyBorder="1" applyAlignment="1">
      <alignment horizontal="right" vertical="center" wrapText="1"/>
    </xf>
    <xf numFmtId="0" fontId="10" fillId="4" borderId="9" xfId="2" applyFont="1" applyFill="1" applyBorder="1" applyAlignment="1">
      <alignment horizontal="right" vertical="center" wrapText="1"/>
    </xf>
    <xf numFmtId="0" fontId="45" fillId="4" borderId="12" xfId="2" applyFont="1" applyFill="1" applyBorder="1" applyAlignment="1">
      <alignment horizontal="left" vertical="center" wrapText="1"/>
    </xf>
    <xf numFmtId="0" fontId="45" fillId="4" borderId="11" xfId="2" applyFont="1" applyFill="1" applyBorder="1" applyAlignment="1">
      <alignment horizontal="left" vertical="center" wrapText="1"/>
    </xf>
    <xf numFmtId="0" fontId="45" fillId="4" borderId="8" xfId="2" applyFont="1" applyFill="1" applyBorder="1" applyAlignment="1">
      <alignment horizontal="left" vertical="center" wrapText="1"/>
    </xf>
    <xf numFmtId="0" fontId="10" fillId="4" borderId="0" xfId="2" applyFont="1" applyFill="1" applyBorder="1" applyAlignment="1">
      <alignment horizontal="center" vertical="center" wrapText="1"/>
    </xf>
    <xf numFmtId="3" fontId="10" fillId="4" borderId="2" xfId="2" applyNumberFormat="1" applyFont="1" applyFill="1" applyBorder="1" applyAlignment="1">
      <alignment horizontal="right" vertical="center" wrapText="1"/>
    </xf>
    <xf numFmtId="3" fontId="10" fillId="4" borderId="5" xfId="2" applyNumberFormat="1" applyFont="1" applyFill="1" applyBorder="1" applyAlignment="1">
      <alignment horizontal="right" vertical="center" wrapText="1"/>
    </xf>
    <xf numFmtId="3" fontId="10" fillId="4" borderId="3" xfId="2" applyNumberFormat="1" applyFont="1" applyFill="1" applyBorder="1" applyAlignment="1">
      <alignment horizontal="right" vertical="center" wrapText="1"/>
    </xf>
    <xf numFmtId="3" fontId="10" fillId="4" borderId="4" xfId="2" applyNumberFormat="1" applyFont="1" applyFill="1" applyBorder="1" applyAlignment="1">
      <alignment horizontal="right" vertical="center" wrapText="1"/>
    </xf>
    <xf numFmtId="3" fontId="10" fillId="4" borderId="9" xfId="2" applyNumberFormat="1" applyFont="1" applyFill="1" applyBorder="1" applyAlignment="1">
      <alignment horizontal="right" vertical="center" wrapText="1"/>
    </xf>
    <xf numFmtId="0" fontId="10" fillId="4" borderId="7" xfId="2" applyFont="1" applyFill="1" applyBorder="1" applyAlignment="1">
      <alignment vertical="center" wrapText="1"/>
    </xf>
    <xf numFmtId="3" fontId="10" fillId="4" borderId="10" xfId="2" applyNumberFormat="1" applyFont="1" applyFill="1" applyBorder="1" applyAlignment="1">
      <alignment horizontal="center" vertical="center" wrapText="1"/>
    </xf>
    <xf numFmtId="3" fontId="10" fillId="4" borderId="2" xfId="2" applyNumberFormat="1" applyFont="1" applyFill="1" applyBorder="1" applyAlignment="1">
      <alignment horizontal="center" vertical="center" wrapText="1"/>
    </xf>
    <xf numFmtId="3" fontId="10" fillId="4" borderId="5" xfId="2" applyNumberFormat="1" applyFont="1" applyFill="1" applyBorder="1" applyAlignment="1">
      <alignment horizontal="center" vertical="center" wrapText="1"/>
    </xf>
    <xf numFmtId="3" fontId="10" fillId="4" borderId="1" xfId="2" applyNumberFormat="1" applyFont="1" applyFill="1" applyBorder="1" applyAlignment="1">
      <alignment horizontal="center" vertical="center" wrapText="1"/>
    </xf>
    <xf numFmtId="3" fontId="10" fillId="4" borderId="0" xfId="2" applyNumberFormat="1" applyFont="1" applyFill="1" applyBorder="1" applyAlignment="1">
      <alignment horizontal="center" vertical="center" wrapText="1"/>
    </xf>
    <xf numFmtId="3" fontId="10" fillId="4" borderId="6" xfId="2" applyNumberFormat="1" applyFont="1" applyFill="1" applyBorder="1" applyAlignment="1">
      <alignment horizontal="center" vertical="center" wrapText="1"/>
    </xf>
    <xf numFmtId="0" fontId="10" fillId="4" borderId="10" xfId="2" applyFont="1" applyFill="1" applyBorder="1" applyAlignment="1">
      <alignment vertical="center" wrapText="1"/>
    </xf>
    <xf numFmtId="0" fontId="10" fillId="4" borderId="2" xfId="2" applyFont="1" applyFill="1" applyBorder="1" applyAlignment="1">
      <alignment vertical="center" wrapText="1"/>
    </xf>
    <xf numFmtId="0" fontId="10" fillId="4" borderId="5" xfId="2" applyFont="1" applyFill="1" applyBorder="1" applyAlignment="1">
      <alignment vertical="center" wrapText="1"/>
    </xf>
    <xf numFmtId="0" fontId="10" fillId="4" borderId="1" xfId="2" applyFont="1" applyFill="1" applyBorder="1" applyAlignment="1">
      <alignment vertical="center" wrapText="1"/>
    </xf>
    <xf numFmtId="0" fontId="10" fillId="4" borderId="0" xfId="2" applyFont="1" applyFill="1" applyBorder="1" applyAlignment="1">
      <alignment vertical="center" wrapText="1"/>
    </xf>
    <xf numFmtId="0" fontId="10" fillId="4" borderId="6" xfId="2" applyFont="1" applyFill="1" applyBorder="1" applyAlignment="1">
      <alignment vertical="center" wrapText="1"/>
    </xf>
    <xf numFmtId="0" fontId="10" fillId="4" borderId="3" xfId="2" applyFont="1" applyFill="1" applyBorder="1" applyAlignment="1">
      <alignment vertical="center" wrapText="1"/>
    </xf>
    <xf numFmtId="0" fontId="10" fillId="4" borderId="4" xfId="2" applyFont="1" applyFill="1" applyBorder="1" applyAlignment="1">
      <alignment vertical="center" wrapText="1"/>
    </xf>
    <xf numFmtId="0" fontId="10" fillId="4" borderId="9" xfId="2" applyFont="1" applyFill="1" applyBorder="1" applyAlignment="1">
      <alignment vertical="center" wrapText="1"/>
    </xf>
    <xf numFmtId="3" fontId="10" fillId="4" borderId="3" xfId="2" applyNumberFormat="1" applyFont="1" applyFill="1" applyBorder="1" applyAlignment="1">
      <alignment horizontal="center" vertical="center" wrapText="1"/>
    </xf>
    <xf numFmtId="3" fontId="10" fillId="4" borderId="4" xfId="2" applyNumberFormat="1" applyFont="1" applyFill="1" applyBorder="1" applyAlignment="1">
      <alignment horizontal="center" vertical="center" wrapText="1"/>
    </xf>
    <xf numFmtId="3" fontId="10" fillId="4" borderId="9" xfId="2" applyNumberFormat="1" applyFont="1" applyFill="1" applyBorder="1" applyAlignment="1">
      <alignment horizontal="center" vertical="center" wrapText="1"/>
    </xf>
    <xf numFmtId="0" fontId="10" fillId="4" borderId="3" xfId="2" applyFont="1" applyFill="1" applyBorder="1" applyAlignment="1">
      <alignment horizontal="center" vertical="center" wrapText="1"/>
    </xf>
    <xf numFmtId="0" fontId="10" fillId="4" borderId="4" xfId="2" applyFont="1" applyFill="1" applyBorder="1" applyAlignment="1">
      <alignment horizontal="center" vertical="center" wrapText="1"/>
    </xf>
    <xf numFmtId="0" fontId="10" fillId="4" borderId="9" xfId="2" applyFont="1" applyFill="1" applyBorder="1" applyAlignment="1">
      <alignment horizontal="center" vertical="center" wrapText="1"/>
    </xf>
    <xf numFmtId="0" fontId="10" fillId="4" borderId="1" xfId="3" applyFont="1" applyFill="1" applyBorder="1" applyAlignment="1">
      <alignment horizontal="center" vertical="center" wrapText="1"/>
    </xf>
    <xf numFmtId="0" fontId="10" fillId="4" borderId="0" xfId="3" applyFont="1" applyFill="1" applyBorder="1" applyAlignment="1">
      <alignment horizontal="center" vertical="center" wrapText="1"/>
    </xf>
    <xf numFmtId="1" fontId="10" fillId="4" borderId="12" xfId="3" applyNumberFormat="1" applyFont="1" applyFill="1" applyBorder="1" applyAlignment="1">
      <alignment horizontal="right" vertical="center"/>
    </xf>
    <xf numFmtId="1" fontId="10" fillId="4" borderId="11" xfId="3" applyNumberFormat="1" applyFont="1" applyFill="1" applyBorder="1" applyAlignment="1">
      <alignment horizontal="right" vertical="center"/>
    </xf>
    <xf numFmtId="1" fontId="10" fillId="4" borderId="8" xfId="3" applyNumberFormat="1" applyFont="1" applyFill="1" applyBorder="1" applyAlignment="1">
      <alignment horizontal="right" vertical="center"/>
    </xf>
    <xf numFmtId="1" fontId="10" fillId="4" borderId="12" xfId="3" applyNumberFormat="1" applyFont="1" applyFill="1" applyBorder="1" applyAlignment="1">
      <alignment horizontal="right" vertical="center" wrapText="1"/>
    </xf>
    <xf numFmtId="0" fontId="10" fillId="4" borderId="11" xfId="3" applyFont="1" applyFill="1" applyBorder="1" applyAlignment="1">
      <alignment horizontal="right" vertical="center" wrapText="1"/>
    </xf>
    <xf numFmtId="0" fontId="10" fillId="4" borderId="8" xfId="3" applyFont="1" applyFill="1" applyBorder="1" applyAlignment="1">
      <alignment horizontal="right" vertical="center" wrapText="1"/>
    </xf>
    <xf numFmtId="0" fontId="10" fillId="4" borderId="12" xfId="3" applyFont="1" applyFill="1" applyBorder="1" applyAlignment="1">
      <alignment horizontal="right" vertical="center" wrapText="1"/>
    </xf>
    <xf numFmtId="0" fontId="10" fillId="4" borderId="10" xfId="3" applyFont="1" applyFill="1" applyBorder="1" applyAlignment="1">
      <alignment horizontal="center"/>
    </xf>
    <xf numFmtId="0" fontId="10" fillId="4" borderId="2" xfId="3" applyFont="1" applyFill="1" applyBorder="1" applyAlignment="1">
      <alignment horizontal="center"/>
    </xf>
    <xf numFmtId="0" fontId="10" fillId="4" borderId="5" xfId="3" applyFont="1" applyFill="1" applyBorder="1" applyAlignment="1">
      <alignment horizontal="center"/>
    </xf>
    <xf numFmtId="0" fontId="10" fillId="4" borderId="7" xfId="3" applyFont="1" applyFill="1" applyBorder="1" applyAlignment="1">
      <alignment horizontal="center" vertical="center"/>
    </xf>
    <xf numFmtId="0" fontId="10" fillId="4" borderId="11" xfId="3" applyFont="1" applyFill="1" applyBorder="1"/>
    <xf numFmtId="0" fontId="10" fillId="4" borderId="8" xfId="3" applyFont="1" applyFill="1" applyBorder="1"/>
    <xf numFmtId="0" fontId="10" fillId="4" borderId="12"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8" xfId="0" applyFont="1" applyFill="1" applyBorder="1" applyAlignment="1">
      <alignment horizontal="left" vertical="center" wrapText="1"/>
    </xf>
    <xf numFmtId="3" fontId="10" fillId="4" borderId="12" xfId="0" applyNumberFormat="1" applyFont="1" applyFill="1" applyBorder="1" applyAlignment="1">
      <alignment horizontal="right" vertical="center"/>
    </xf>
    <xf numFmtId="0" fontId="10" fillId="4" borderId="11" xfId="0" applyFont="1" applyFill="1" applyBorder="1"/>
    <xf numFmtId="0" fontId="10" fillId="4" borderId="8" xfId="0" applyFont="1" applyFill="1" applyBorder="1"/>
    <xf numFmtId="3" fontId="10" fillId="4" borderId="12" xfId="3" applyNumberFormat="1" applyFont="1" applyFill="1" applyBorder="1" applyAlignment="1">
      <alignment horizontal="center" vertical="center" wrapText="1"/>
    </xf>
    <xf numFmtId="3" fontId="10" fillId="4" borderId="12" xfId="3" applyNumberFormat="1" applyFont="1" applyFill="1" applyBorder="1" applyAlignment="1">
      <alignment horizontal="right" vertical="center" indent="1"/>
    </xf>
    <xf numFmtId="3" fontId="10" fillId="4" borderId="11" xfId="3" applyNumberFormat="1" applyFont="1" applyFill="1" applyBorder="1" applyAlignment="1">
      <alignment horizontal="right" vertical="center" indent="1"/>
    </xf>
    <xf numFmtId="3" fontId="10" fillId="4" borderId="8" xfId="3" applyNumberFormat="1" applyFont="1" applyFill="1" applyBorder="1" applyAlignment="1">
      <alignment horizontal="right" vertical="center" indent="1"/>
    </xf>
    <xf numFmtId="0" fontId="10" fillId="4" borderId="0" xfId="2" applyFont="1" applyFill="1" applyAlignment="1">
      <alignment horizontal="justify" vertical="top" wrapText="1"/>
    </xf>
    <xf numFmtId="0" fontId="45" fillId="4" borderId="0" xfId="2" applyFont="1" applyFill="1" applyAlignment="1">
      <alignment horizontal="justify" vertical="top" wrapText="1"/>
    </xf>
    <xf numFmtId="0" fontId="10" fillId="4" borderId="0" xfId="2" applyFont="1" applyFill="1" applyAlignment="1">
      <alignment horizontal="left" vertical="top" wrapText="1"/>
    </xf>
    <xf numFmtId="0" fontId="10" fillId="4" borderId="7" xfId="2" applyFont="1" applyFill="1" applyBorder="1" applyAlignment="1">
      <alignment horizontal="left" wrapText="1"/>
    </xf>
    <xf numFmtId="0" fontId="10" fillId="4" borderId="0" xfId="2" applyFont="1" applyFill="1" applyAlignment="1">
      <alignment horizontal="left"/>
    </xf>
    <xf numFmtId="12" fontId="10" fillId="4" borderId="7" xfId="3" applyNumberFormat="1" applyFont="1" applyFill="1" applyBorder="1" applyAlignment="1">
      <alignment horizontal="center"/>
    </xf>
    <xf numFmtId="13" fontId="10" fillId="4" borderId="7" xfId="3" applyNumberFormat="1" applyFont="1" applyFill="1" applyBorder="1" applyAlignment="1">
      <alignment horizontal="center"/>
    </xf>
    <xf numFmtId="0" fontId="47" fillId="4" borderId="0" xfId="2" applyFont="1" applyFill="1" applyAlignment="1">
      <alignment horizontal="justify" vertical="top" wrapText="1"/>
    </xf>
    <xf numFmtId="0" fontId="45" fillId="4" borderId="7" xfId="3" applyFont="1" applyFill="1" applyBorder="1" applyAlignment="1">
      <alignment horizontal="center" vertical="center"/>
    </xf>
    <xf numFmtId="3" fontId="10" fillId="4" borderId="7" xfId="3" applyNumberFormat="1" applyFont="1" applyFill="1" applyBorder="1" applyAlignment="1">
      <alignment horizontal="center" vertical="center"/>
    </xf>
    <xf numFmtId="0" fontId="45" fillId="4" borderId="7" xfId="2" applyFont="1" applyFill="1" applyBorder="1" applyAlignment="1">
      <alignment horizontal="center" vertical="center"/>
    </xf>
    <xf numFmtId="0" fontId="10" fillId="4" borderId="10" xfId="2" applyFont="1" applyFill="1" applyBorder="1" applyAlignment="1">
      <alignment horizontal="center" vertical="center" wrapText="1"/>
    </xf>
    <xf numFmtId="0" fontId="10" fillId="4" borderId="2" xfId="2" applyFont="1" applyFill="1" applyBorder="1" applyAlignment="1">
      <alignment horizontal="center" vertical="center" wrapText="1"/>
    </xf>
    <xf numFmtId="0" fontId="10" fillId="4" borderId="5" xfId="2" applyFont="1" applyFill="1" applyBorder="1" applyAlignment="1">
      <alignment horizontal="center" vertical="center" wrapText="1"/>
    </xf>
    <xf numFmtId="14" fontId="45" fillId="4" borderId="7" xfId="2" applyNumberFormat="1" applyFont="1" applyFill="1" applyBorder="1" applyAlignment="1">
      <alignment horizontal="center" vertical="center"/>
    </xf>
    <xf numFmtId="3" fontId="45" fillId="4" borderId="7" xfId="3" applyNumberFormat="1" applyFont="1" applyFill="1" applyBorder="1" applyAlignment="1">
      <alignment horizontal="center" vertical="center"/>
    </xf>
    <xf numFmtId="14" fontId="10" fillId="4" borderId="7" xfId="2" applyNumberFormat="1" applyFont="1" applyFill="1" applyBorder="1" applyAlignment="1">
      <alignment horizontal="center" vertical="center"/>
    </xf>
    <xf numFmtId="0" fontId="10" fillId="4" borderId="7" xfId="2" applyFont="1" applyFill="1" applyBorder="1" applyAlignment="1">
      <alignment horizontal="center" vertical="center"/>
    </xf>
    <xf numFmtId="3" fontId="10" fillId="4" borderId="18" xfId="3" applyNumberFormat="1" applyFont="1" applyFill="1" applyBorder="1" applyAlignment="1">
      <alignment horizontal="center" vertical="center"/>
    </xf>
    <xf numFmtId="3" fontId="10" fillId="4" borderId="16" xfId="3" applyNumberFormat="1" applyFont="1" applyFill="1" applyBorder="1" applyAlignment="1">
      <alignment horizontal="center" vertical="center"/>
    </xf>
    <xf numFmtId="3" fontId="10" fillId="4" borderId="17" xfId="3" applyNumberFormat="1" applyFont="1" applyFill="1" applyBorder="1" applyAlignment="1">
      <alignment horizontal="center" vertical="center"/>
    </xf>
  </cellXfs>
  <cellStyles count="9">
    <cellStyle name="Mena" xfId="1" builtinId="4"/>
    <cellStyle name="meny 2" xfId="5"/>
    <cellStyle name="Normal_vzorvykazov98" xfId="7"/>
    <cellStyle name="Normálna" xfId="0" builtinId="0"/>
    <cellStyle name="Normálna 2" xfId="3"/>
    <cellStyle name="normálne 2" xfId="2"/>
    <cellStyle name="normálne 3" xfId="6"/>
    <cellStyle name="Percentá" xfId="8" builtinId="5"/>
    <cellStyle name="Percentá 2" xfId="4"/>
  </cellStyles>
  <dxfs count="21">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
      <fill>
        <patternFill>
          <bgColor indexed="38"/>
        </patternFill>
      </fill>
    </dxf>
    <dxf>
      <fill>
        <patternFill>
          <bgColor indexed="38"/>
        </patternFill>
      </fill>
    </dxf>
    <dxf>
      <fill>
        <patternFill>
          <bgColor indexed="38"/>
        </patternFill>
      </fill>
    </dxf>
    <dxf>
      <fill>
        <patternFill>
          <bgColor indexed="38"/>
        </patternFill>
      </fill>
    </dxf>
    <dxf>
      <fill>
        <patternFill>
          <bgColor indexed="38"/>
        </patternFill>
      </fill>
    </dxf>
    <dxf>
      <fill>
        <patternFill>
          <bgColor indexed="38"/>
        </patternFill>
      </fill>
    </dxf>
    <dxf>
      <font>
        <color rgb="FF9C0006"/>
      </font>
      <fill>
        <patternFill>
          <bgColor rgb="FFFFC7CE"/>
        </patternFill>
      </fill>
    </dxf>
    <dxf>
      <fill>
        <patternFill>
          <bgColor indexed="38"/>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133350</xdr:colOff>
      <xdr:row>3</xdr:row>
      <xdr:rowOff>142876</xdr:rowOff>
    </xdr:from>
    <xdr:to>
      <xdr:col>27</xdr:col>
      <xdr:colOff>57150</xdr:colOff>
      <xdr:row>5</xdr:row>
      <xdr:rowOff>123826</xdr:rowOff>
    </xdr:to>
    <xdr:sp macro="" textlink="">
      <xdr:nvSpPr>
        <xdr:cNvPr id="2" name="Text 2"/>
        <xdr:cNvSpPr txBox="1">
          <a:spLocks noChangeArrowheads="1"/>
        </xdr:cNvSpPr>
      </xdr:nvSpPr>
      <xdr:spPr bwMode="auto">
        <a:xfrm>
          <a:off x="1314450" y="666751"/>
          <a:ext cx="3352800" cy="323850"/>
        </a:xfrm>
        <a:prstGeom prst="rect">
          <a:avLst/>
        </a:prstGeom>
        <a:solidFill>
          <a:srgbClr val="FFFFFF"/>
        </a:solidFill>
        <a:ln w="1">
          <a:noFill/>
          <a:miter lim="800000"/>
          <a:headEnd/>
          <a:tailEnd/>
        </a:ln>
      </xdr:spPr>
      <xdr:txBody>
        <a:bodyPr vertOverflow="clip" wrap="square" lIns="45720" tIns="32004" rIns="45720" bIns="0" anchor="t" upright="1"/>
        <a:lstStyle/>
        <a:p>
          <a:pPr algn="ctr" rtl="0">
            <a:defRPr sz="1000"/>
          </a:pPr>
          <a:r>
            <a:rPr lang="sk-SK" sz="1800" b="1"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ÚČTOV</a:t>
          </a:r>
          <a:r>
            <a:rPr lang="en-US" sz="1800" b="1"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N</a:t>
          </a:r>
          <a:r>
            <a:rPr lang="sk-SK" sz="1800" b="1"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Á ZÁVIERKA</a:t>
          </a: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R16"/>
  <sheetViews>
    <sheetView zoomScaleNormal="100" workbookViewId="0"/>
  </sheetViews>
  <sheetFormatPr defaultRowHeight="12.75" x14ac:dyDescent="0.2"/>
  <cols>
    <col min="1" max="1" width="4.42578125" style="235" customWidth="1"/>
    <col min="2" max="256" width="9.140625" style="235"/>
    <col min="257" max="257" width="4.42578125" style="235" customWidth="1"/>
    <col min="258" max="512" width="9.140625" style="235"/>
    <col min="513" max="513" width="4.42578125" style="235" customWidth="1"/>
    <col min="514" max="768" width="9.140625" style="235"/>
    <col min="769" max="769" width="4.42578125" style="235" customWidth="1"/>
    <col min="770" max="1024" width="9.140625" style="235"/>
    <col min="1025" max="1025" width="4.42578125" style="235" customWidth="1"/>
    <col min="1026" max="1280" width="9.140625" style="235"/>
    <col min="1281" max="1281" width="4.42578125" style="235" customWidth="1"/>
    <col min="1282" max="1536" width="9.140625" style="235"/>
    <col min="1537" max="1537" width="4.42578125" style="235" customWidth="1"/>
    <col min="1538" max="1792" width="9.140625" style="235"/>
    <col min="1793" max="1793" width="4.42578125" style="235" customWidth="1"/>
    <col min="1794" max="2048" width="9.140625" style="235"/>
    <col min="2049" max="2049" width="4.42578125" style="235" customWidth="1"/>
    <col min="2050" max="2304" width="9.140625" style="235"/>
    <col min="2305" max="2305" width="4.42578125" style="235" customWidth="1"/>
    <col min="2306" max="2560" width="9.140625" style="235"/>
    <col min="2561" max="2561" width="4.42578125" style="235" customWidth="1"/>
    <col min="2562" max="2816" width="9.140625" style="235"/>
    <col min="2817" max="2817" width="4.42578125" style="235" customWidth="1"/>
    <col min="2818" max="3072" width="9.140625" style="235"/>
    <col min="3073" max="3073" width="4.42578125" style="235" customWidth="1"/>
    <col min="3074" max="3328" width="9.140625" style="235"/>
    <col min="3329" max="3329" width="4.42578125" style="235" customWidth="1"/>
    <col min="3330" max="3584" width="9.140625" style="235"/>
    <col min="3585" max="3585" width="4.42578125" style="235" customWidth="1"/>
    <col min="3586" max="3840" width="9.140625" style="235"/>
    <col min="3841" max="3841" width="4.42578125" style="235" customWidth="1"/>
    <col min="3842" max="4096" width="9.140625" style="235"/>
    <col min="4097" max="4097" width="4.42578125" style="235" customWidth="1"/>
    <col min="4098" max="4352" width="9.140625" style="235"/>
    <col min="4353" max="4353" width="4.42578125" style="235" customWidth="1"/>
    <col min="4354" max="4608" width="9.140625" style="235"/>
    <col min="4609" max="4609" width="4.42578125" style="235" customWidth="1"/>
    <col min="4610" max="4864" width="9.140625" style="235"/>
    <col min="4865" max="4865" width="4.42578125" style="235" customWidth="1"/>
    <col min="4866" max="5120" width="9.140625" style="235"/>
    <col min="5121" max="5121" width="4.42578125" style="235" customWidth="1"/>
    <col min="5122" max="5376" width="9.140625" style="235"/>
    <col min="5377" max="5377" width="4.42578125" style="235" customWidth="1"/>
    <col min="5378" max="5632" width="9.140625" style="235"/>
    <col min="5633" max="5633" width="4.42578125" style="235" customWidth="1"/>
    <col min="5634" max="5888" width="9.140625" style="235"/>
    <col min="5889" max="5889" width="4.42578125" style="235" customWidth="1"/>
    <col min="5890" max="6144" width="9.140625" style="235"/>
    <col min="6145" max="6145" width="4.42578125" style="235" customWidth="1"/>
    <col min="6146" max="6400" width="9.140625" style="235"/>
    <col min="6401" max="6401" width="4.42578125" style="235" customWidth="1"/>
    <col min="6402" max="6656" width="9.140625" style="235"/>
    <col min="6657" max="6657" width="4.42578125" style="235" customWidth="1"/>
    <col min="6658" max="6912" width="9.140625" style="235"/>
    <col min="6913" max="6913" width="4.42578125" style="235" customWidth="1"/>
    <col min="6914" max="7168" width="9.140625" style="235"/>
    <col min="7169" max="7169" width="4.42578125" style="235" customWidth="1"/>
    <col min="7170" max="7424" width="9.140625" style="235"/>
    <col min="7425" max="7425" width="4.42578125" style="235" customWidth="1"/>
    <col min="7426" max="7680" width="9.140625" style="235"/>
    <col min="7681" max="7681" width="4.42578125" style="235" customWidth="1"/>
    <col min="7682" max="7936" width="9.140625" style="235"/>
    <col min="7937" max="7937" width="4.42578125" style="235" customWidth="1"/>
    <col min="7938" max="8192" width="9.140625" style="235"/>
    <col min="8193" max="8193" width="4.42578125" style="235" customWidth="1"/>
    <col min="8194" max="8448" width="9.140625" style="235"/>
    <col min="8449" max="8449" width="4.42578125" style="235" customWidth="1"/>
    <col min="8450" max="8704" width="9.140625" style="235"/>
    <col min="8705" max="8705" width="4.42578125" style="235" customWidth="1"/>
    <col min="8706" max="8960" width="9.140625" style="235"/>
    <col min="8961" max="8961" width="4.42578125" style="235" customWidth="1"/>
    <col min="8962" max="9216" width="9.140625" style="235"/>
    <col min="9217" max="9217" width="4.42578125" style="235" customWidth="1"/>
    <col min="9218" max="9472" width="9.140625" style="235"/>
    <col min="9473" max="9473" width="4.42578125" style="235" customWidth="1"/>
    <col min="9474" max="9728" width="9.140625" style="235"/>
    <col min="9729" max="9729" width="4.42578125" style="235" customWidth="1"/>
    <col min="9730" max="9984" width="9.140625" style="235"/>
    <col min="9985" max="9985" width="4.42578125" style="235" customWidth="1"/>
    <col min="9986" max="10240" width="9.140625" style="235"/>
    <col min="10241" max="10241" width="4.42578125" style="235" customWidth="1"/>
    <col min="10242" max="10496" width="9.140625" style="235"/>
    <col min="10497" max="10497" width="4.42578125" style="235" customWidth="1"/>
    <col min="10498" max="10752" width="9.140625" style="235"/>
    <col min="10753" max="10753" width="4.42578125" style="235" customWidth="1"/>
    <col min="10754" max="11008" width="9.140625" style="235"/>
    <col min="11009" max="11009" width="4.42578125" style="235" customWidth="1"/>
    <col min="11010" max="11264" width="9.140625" style="235"/>
    <col min="11265" max="11265" width="4.42578125" style="235" customWidth="1"/>
    <col min="11266" max="11520" width="9.140625" style="235"/>
    <col min="11521" max="11521" width="4.42578125" style="235" customWidth="1"/>
    <col min="11522" max="11776" width="9.140625" style="235"/>
    <col min="11777" max="11777" width="4.42578125" style="235" customWidth="1"/>
    <col min="11778" max="12032" width="9.140625" style="235"/>
    <col min="12033" max="12033" width="4.42578125" style="235" customWidth="1"/>
    <col min="12034" max="12288" width="9.140625" style="235"/>
    <col min="12289" max="12289" width="4.42578125" style="235" customWidth="1"/>
    <col min="12290" max="12544" width="9.140625" style="235"/>
    <col min="12545" max="12545" width="4.42578125" style="235" customWidth="1"/>
    <col min="12546" max="12800" width="9.140625" style="235"/>
    <col min="12801" max="12801" width="4.42578125" style="235" customWidth="1"/>
    <col min="12802" max="13056" width="9.140625" style="235"/>
    <col min="13057" max="13057" width="4.42578125" style="235" customWidth="1"/>
    <col min="13058" max="13312" width="9.140625" style="235"/>
    <col min="13313" max="13313" width="4.42578125" style="235" customWidth="1"/>
    <col min="13314" max="13568" width="9.140625" style="235"/>
    <col min="13569" max="13569" width="4.42578125" style="235" customWidth="1"/>
    <col min="13570" max="13824" width="9.140625" style="235"/>
    <col min="13825" max="13825" width="4.42578125" style="235" customWidth="1"/>
    <col min="13826" max="14080" width="9.140625" style="235"/>
    <col min="14081" max="14081" width="4.42578125" style="235" customWidth="1"/>
    <col min="14082" max="14336" width="9.140625" style="235"/>
    <col min="14337" max="14337" width="4.42578125" style="235" customWidth="1"/>
    <col min="14338" max="14592" width="9.140625" style="235"/>
    <col min="14593" max="14593" width="4.42578125" style="235" customWidth="1"/>
    <col min="14594" max="14848" width="9.140625" style="235"/>
    <col min="14849" max="14849" width="4.42578125" style="235" customWidth="1"/>
    <col min="14850" max="15104" width="9.140625" style="235"/>
    <col min="15105" max="15105" width="4.42578125" style="235" customWidth="1"/>
    <col min="15106" max="15360" width="9.140625" style="235"/>
    <col min="15361" max="15361" width="4.42578125" style="235" customWidth="1"/>
    <col min="15362" max="15616" width="9.140625" style="235"/>
    <col min="15617" max="15617" width="4.42578125" style="235" customWidth="1"/>
    <col min="15618" max="15872" width="9.140625" style="235"/>
    <col min="15873" max="15873" width="4.42578125" style="235" customWidth="1"/>
    <col min="15874" max="16128" width="9.140625" style="235"/>
    <col min="16129" max="16129" width="4.42578125" style="235" customWidth="1"/>
    <col min="16130" max="16384" width="9.140625" style="235"/>
  </cols>
  <sheetData>
    <row r="1" spans="2:18" x14ac:dyDescent="0.2">
      <c r="B1" s="234" t="s">
        <v>2210</v>
      </c>
    </row>
    <row r="3" spans="2:18" x14ac:dyDescent="0.2">
      <c r="B3" s="236" t="s">
        <v>2211</v>
      </c>
    </row>
    <row r="4" spans="2:18" x14ac:dyDescent="0.2">
      <c r="B4" s="235" t="s">
        <v>2212</v>
      </c>
    </row>
    <row r="5" spans="2:18" ht="30" customHeight="1" x14ac:dyDescent="0.2">
      <c r="B5" s="481" t="s">
        <v>2213</v>
      </c>
      <c r="C5" s="481"/>
      <c r="D5" s="481"/>
      <c r="E5" s="481"/>
      <c r="F5" s="481"/>
      <c r="G5" s="481"/>
      <c r="H5" s="481"/>
      <c r="I5" s="481"/>
      <c r="J5" s="481"/>
      <c r="K5" s="481"/>
      <c r="L5" s="481"/>
      <c r="M5" s="481"/>
      <c r="N5" s="481"/>
      <c r="O5" s="481"/>
      <c r="P5" s="481"/>
      <c r="Q5" s="481"/>
      <c r="R5" s="481"/>
    </row>
    <row r="6" spans="2:18" x14ac:dyDescent="0.2">
      <c r="B6" s="235" t="s">
        <v>2396</v>
      </c>
    </row>
    <row r="7" spans="2:18" ht="29.25" customHeight="1" x14ac:dyDescent="0.2">
      <c r="B7" s="481" t="s">
        <v>2397</v>
      </c>
      <c r="C7" s="481"/>
      <c r="D7" s="481"/>
      <c r="E7" s="481"/>
      <c r="F7" s="481"/>
      <c r="G7" s="481"/>
      <c r="H7" s="481"/>
      <c r="I7" s="481"/>
      <c r="J7" s="481"/>
      <c r="K7" s="481"/>
      <c r="L7" s="481"/>
      <c r="M7" s="481"/>
      <c r="N7" s="481"/>
      <c r="O7" s="481"/>
      <c r="P7" s="481"/>
      <c r="Q7" s="481"/>
    </row>
    <row r="8" spans="2:18" x14ac:dyDescent="0.2">
      <c r="B8" s="235" t="s">
        <v>2214</v>
      </c>
    </row>
    <row r="9" spans="2:18" x14ac:dyDescent="0.2">
      <c r="B9" s="235" t="s">
        <v>2215</v>
      </c>
    </row>
    <row r="10" spans="2:18" ht="41.25" customHeight="1" x14ac:dyDescent="0.2">
      <c r="B10" s="481" t="s">
        <v>2216</v>
      </c>
      <c r="C10" s="481"/>
      <c r="D10" s="481"/>
      <c r="E10" s="481"/>
      <c r="F10" s="481"/>
      <c r="G10" s="481"/>
      <c r="H10" s="481"/>
      <c r="I10" s="481"/>
      <c r="J10" s="481"/>
      <c r="K10" s="481"/>
      <c r="L10" s="481"/>
      <c r="M10" s="481"/>
      <c r="N10" s="481"/>
      <c r="O10" s="481"/>
      <c r="P10" s="481"/>
      <c r="Q10" s="481"/>
    </row>
    <row r="11" spans="2:18" x14ac:dyDescent="0.2">
      <c r="B11" s="244" t="s">
        <v>2395</v>
      </c>
    </row>
    <row r="12" spans="2:18" x14ac:dyDescent="0.2">
      <c r="C12" s="235" t="s">
        <v>2217</v>
      </c>
    </row>
    <row r="13" spans="2:18" x14ac:dyDescent="0.2">
      <c r="B13" s="244" t="s">
        <v>2218</v>
      </c>
    </row>
    <row r="14" spans="2:18" x14ac:dyDescent="0.2">
      <c r="C14" s="235" t="s">
        <v>2393</v>
      </c>
    </row>
    <row r="15" spans="2:18" ht="27.75" customHeight="1" x14ac:dyDescent="0.2">
      <c r="C15" s="482" t="s">
        <v>2401</v>
      </c>
      <c r="D15" s="482"/>
      <c r="E15" s="482"/>
      <c r="F15" s="482"/>
      <c r="G15" s="482"/>
      <c r="H15" s="482"/>
      <c r="I15" s="482"/>
      <c r="J15" s="482"/>
      <c r="K15" s="482"/>
      <c r="L15" s="482"/>
      <c r="M15" s="482"/>
      <c r="N15" s="482"/>
      <c r="O15" s="482"/>
      <c r="P15" s="482"/>
      <c r="Q15" s="482"/>
      <c r="R15" s="482"/>
    </row>
    <row r="16" spans="2:18" ht="27.75" customHeight="1" x14ac:dyDescent="0.2">
      <c r="C16" s="481" t="s">
        <v>2394</v>
      </c>
      <c r="D16" s="481"/>
      <c r="E16" s="481"/>
      <c r="F16" s="481"/>
      <c r="G16" s="481"/>
      <c r="H16" s="481"/>
      <c r="I16" s="481"/>
      <c r="J16" s="481"/>
      <c r="K16" s="481"/>
      <c r="L16" s="481"/>
      <c r="M16" s="481"/>
      <c r="N16" s="481"/>
      <c r="O16" s="481"/>
      <c r="P16" s="481"/>
      <c r="Q16" s="481"/>
      <c r="R16" s="481"/>
    </row>
  </sheetData>
  <mergeCells count="5">
    <mergeCell ref="C16:R16"/>
    <mergeCell ref="B5:R5"/>
    <mergeCell ref="B7:Q7"/>
    <mergeCell ref="B10:Q10"/>
    <mergeCell ref="C15:R15"/>
  </mergeCells>
  <pageMargins left="0.7" right="0.7" top="0.75" bottom="0.75" header="0.3" footer="0.3"/>
  <pageSetup paperSize="9" scale="54" orientation="landscape" r:id="rId1"/>
  <colBreaks count="1" manualBreakCount="1">
    <brk id="18"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7" t="s">
        <v>1216</v>
      </c>
      <c r="B1" s="187" t="s">
        <v>1229</v>
      </c>
      <c r="C1" s="176" t="s">
        <v>1230</v>
      </c>
      <c r="D1" s="187" t="s">
        <v>1231</v>
      </c>
      <c r="E1" s="187" t="s">
        <v>464</v>
      </c>
      <c r="F1" s="22"/>
      <c r="G1" s="22"/>
    </row>
    <row r="2" spans="1:7" ht="33" customHeight="1" x14ac:dyDescent="0.2">
      <c r="A2" s="119"/>
      <c r="B2" s="120" t="s">
        <v>1232</v>
      </c>
      <c r="C2" s="194" t="s">
        <v>955</v>
      </c>
      <c r="D2" s="123">
        <f>D3+D24+D66</f>
        <v>2670804.04</v>
      </c>
      <c r="E2" s="123">
        <f>E3+E24+E66</f>
        <v>2621345</v>
      </c>
      <c r="F2" s="23"/>
      <c r="G2" s="23"/>
    </row>
    <row r="3" spans="1:7" ht="30" customHeight="1" x14ac:dyDescent="0.2">
      <c r="A3" s="197" t="s">
        <v>112</v>
      </c>
      <c r="B3" s="120" t="s">
        <v>1233</v>
      </c>
      <c r="C3" s="194" t="s">
        <v>957</v>
      </c>
      <c r="D3" s="123">
        <f>D4+D8+D9+D10+D13+D16+D20+D23</f>
        <v>1176690.04</v>
      </c>
      <c r="E3" s="123">
        <f>E4+E8+E9+E10+E13+E16+E20+E23</f>
        <v>739295</v>
      </c>
      <c r="F3" s="24"/>
      <c r="G3" s="24"/>
    </row>
    <row r="4" spans="1:7" ht="30" customHeight="1" x14ac:dyDescent="0.2">
      <c r="A4" s="197" t="s">
        <v>133</v>
      </c>
      <c r="B4" s="120" t="s">
        <v>1234</v>
      </c>
      <c r="C4" s="194" t="s">
        <v>958</v>
      </c>
      <c r="D4" s="123">
        <f>D5+D6+D7</f>
        <v>146386</v>
      </c>
      <c r="E4" s="123">
        <f>E5+E6+E7</f>
        <v>146386</v>
      </c>
      <c r="F4" s="24"/>
      <c r="G4" s="24"/>
    </row>
    <row r="5" spans="1:7" ht="30" customHeight="1" x14ac:dyDescent="0.2">
      <c r="A5" s="198" t="s">
        <v>134</v>
      </c>
      <c r="B5" s="121" t="s">
        <v>1235</v>
      </c>
      <c r="C5" s="193" t="s">
        <v>960</v>
      </c>
      <c r="D5" s="213">
        <f>P!D5</f>
        <v>146386</v>
      </c>
      <c r="E5" s="213">
        <f>P!E5</f>
        <v>146386</v>
      </c>
      <c r="F5" s="24"/>
      <c r="G5" s="24"/>
    </row>
    <row r="6" spans="1:7" ht="30" customHeight="1" x14ac:dyDescent="0.2">
      <c r="A6" s="198" t="s">
        <v>135</v>
      </c>
      <c r="B6" s="121" t="s">
        <v>1236</v>
      </c>
      <c r="C6" s="193" t="s">
        <v>962</v>
      </c>
      <c r="D6" s="213">
        <f>P!D6</f>
        <v>0</v>
      </c>
      <c r="E6" s="213">
        <f>P!E6</f>
        <v>0</v>
      </c>
      <c r="F6" s="24"/>
      <c r="G6" s="24"/>
    </row>
    <row r="7" spans="1:7" ht="30" customHeight="1" x14ac:dyDescent="0.2">
      <c r="A7" s="198" t="s">
        <v>136</v>
      </c>
      <c r="B7" s="121" t="s">
        <v>1237</v>
      </c>
      <c r="C7" s="193" t="s">
        <v>963</v>
      </c>
      <c r="D7" s="213">
        <f>P!D7</f>
        <v>0</v>
      </c>
      <c r="E7" s="213">
        <f>P!E7</f>
        <v>0</v>
      </c>
      <c r="F7" s="24"/>
      <c r="G7" s="24"/>
    </row>
    <row r="8" spans="1:7" ht="30" customHeight="1" x14ac:dyDescent="0.2">
      <c r="A8" s="197" t="s">
        <v>137</v>
      </c>
      <c r="B8" s="120" t="s">
        <v>1238</v>
      </c>
      <c r="C8" s="194" t="s">
        <v>964</v>
      </c>
      <c r="D8" s="213">
        <f>P!D8</f>
        <v>0</v>
      </c>
      <c r="E8" s="213">
        <f>P!E8</f>
        <v>0</v>
      </c>
      <c r="F8" s="24"/>
      <c r="G8" s="24"/>
    </row>
    <row r="9" spans="1:7" ht="30" customHeight="1" x14ac:dyDescent="0.2">
      <c r="A9" s="197" t="s">
        <v>139</v>
      </c>
      <c r="B9" s="120" t="s">
        <v>373</v>
      </c>
      <c r="C9" s="194" t="s">
        <v>965</v>
      </c>
      <c r="D9" s="213">
        <f>P!D9</f>
        <v>901</v>
      </c>
      <c r="E9" s="213">
        <f>P!E9</f>
        <v>901</v>
      </c>
      <c r="F9" s="24"/>
      <c r="G9" s="24"/>
    </row>
    <row r="10" spans="1:7" ht="30" customHeight="1" x14ac:dyDescent="0.2">
      <c r="A10" s="197" t="s">
        <v>141</v>
      </c>
      <c r="B10" s="120" t="s">
        <v>1239</v>
      </c>
      <c r="C10" s="194" t="s">
        <v>967</v>
      </c>
      <c r="D10" s="123">
        <f>D11+D12</f>
        <v>14638</v>
      </c>
      <c r="E10" s="123">
        <f>E11+E12</f>
        <v>14638</v>
      </c>
      <c r="F10" s="24"/>
      <c r="G10" s="24"/>
    </row>
    <row r="11" spans="1:7" ht="30" customHeight="1" x14ac:dyDescent="0.2">
      <c r="A11" s="198" t="s">
        <v>142</v>
      </c>
      <c r="B11" s="121" t="s">
        <v>1240</v>
      </c>
      <c r="C11" s="193" t="s">
        <v>970</v>
      </c>
      <c r="D11" s="213">
        <f>P!D11</f>
        <v>14638</v>
      </c>
      <c r="E11" s="213">
        <f>P!E11</f>
        <v>14638</v>
      </c>
      <c r="F11" s="24"/>
      <c r="G11" s="24"/>
    </row>
    <row r="12" spans="1:7" ht="30" customHeight="1" x14ac:dyDescent="0.2">
      <c r="A12" s="152" t="s">
        <v>606</v>
      </c>
      <c r="B12" s="121" t="s">
        <v>1241</v>
      </c>
      <c r="C12" s="193" t="s">
        <v>971</v>
      </c>
      <c r="D12" s="213">
        <f>P!D12</f>
        <v>0</v>
      </c>
      <c r="E12" s="213">
        <f>P!E12</f>
        <v>0</v>
      </c>
      <c r="F12" s="24"/>
      <c r="G12" s="24"/>
    </row>
    <row r="13" spans="1:7" ht="30" customHeight="1" x14ac:dyDescent="0.2">
      <c r="A13" s="197" t="s">
        <v>143</v>
      </c>
      <c r="B13" s="120" t="s">
        <v>1242</v>
      </c>
      <c r="C13" s="194" t="s">
        <v>973</v>
      </c>
      <c r="D13" s="123">
        <f>D14+D15</f>
        <v>18490</v>
      </c>
      <c r="E13" s="123">
        <f>E14+E15</f>
        <v>18490</v>
      </c>
      <c r="F13" s="24"/>
      <c r="G13" s="24"/>
    </row>
    <row r="14" spans="1:7" ht="30" customHeight="1" x14ac:dyDescent="0.2">
      <c r="A14" s="198" t="s">
        <v>975</v>
      </c>
      <c r="B14" s="121" t="s">
        <v>1243</v>
      </c>
      <c r="C14" s="193" t="s">
        <v>974</v>
      </c>
      <c r="D14" s="213">
        <f>P!D14</f>
        <v>0</v>
      </c>
      <c r="E14" s="213">
        <f>P!E14</f>
        <v>0</v>
      </c>
      <c r="F14" s="24"/>
      <c r="G14" s="24"/>
    </row>
    <row r="15" spans="1:7" ht="30" customHeight="1" x14ac:dyDescent="0.2">
      <c r="A15" s="152" t="s">
        <v>606</v>
      </c>
      <c r="B15" s="121" t="s">
        <v>1244</v>
      </c>
      <c r="C15" s="193" t="s">
        <v>977</v>
      </c>
      <c r="D15" s="213">
        <f>P!D15</f>
        <v>18490</v>
      </c>
      <c r="E15" s="213">
        <f>P!E15</f>
        <v>18490</v>
      </c>
      <c r="F15" s="24"/>
      <c r="G15" s="24"/>
    </row>
    <row r="16" spans="1:7" ht="30" customHeight="1" x14ac:dyDescent="0.2">
      <c r="A16" s="197" t="s">
        <v>979</v>
      </c>
      <c r="B16" s="120" t="s">
        <v>1245</v>
      </c>
      <c r="C16" s="194" t="s">
        <v>981</v>
      </c>
      <c r="D16" s="123">
        <f>D17+D18+D19</f>
        <v>0</v>
      </c>
      <c r="E16" s="123">
        <f>E17+E18+E19</f>
        <v>0</v>
      </c>
      <c r="F16" s="24"/>
      <c r="G16" s="24"/>
    </row>
    <row r="17" spans="1:7" ht="30" customHeight="1" x14ac:dyDescent="0.2">
      <c r="A17" s="198" t="s">
        <v>982</v>
      </c>
      <c r="B17" s="121" t="s">
        <v>1246</v>
      </c>
      <c r="C17" s="193" t="s">
        <v>984</v>
      </c>
      <c r="D17" s="213">
        <f>P!D17</f>
        <v>0</v>
      </c>
      <c r="E17" s="213">
        <f>P!E17</f>
        <v>0</v>
      </c>
      <c r="F17" s="24"/>
      <c r="G17" s="24"/>
    </row>
    <row r="18" spans="1:7" ht="30" customHeight="1" x14ac:dyDescent="0.2">
      <c r="A18" s="152" t="s">
        <v>606</v>
      </c>
      <c r="B18" s="121" t="s">
        <v>1247</v>
      </c>
      <c r="C18" s="193" t="s">
        <v>987</v>
      </c>
      <c r="D18" s="213">
        <f>P!D18</f>
        <v>0</v>
      </c>
      <c r="E18" s="213">
        <f>P!E18</f>
        <v>0</v>
      </c>
      <c r="F18" s="24"/>
      <c r="G18" s="24"/>
    </row>
    <row r="19" spans="1:7" ht="30" customHeight="1" x14ac:dyDescent="0.2">
      <c r="A19" s="152" t="s">
        <v>329</v>
      </c>
      <c r="B19" s="121" t="s">
        <v>1248</v>
      </c>
      <c r="C19" s="193" t="s">
        <v>988</v>
      </c>
      <c r="D19" s="213">
        <f>P!D19</f>
        <v>0</v>
      </c>
      <c r="E19" s="213">
        <f>P!E19</f>
        <v>0</v>
      </c>
      <c r="F19" s="24"/>
      <c r="G19" s="24"/>
    </row>
    <row r="20" spans="1:7" ht="30" customHeight="1" x14ac:dyDescent="0.2">
      <c r="A20" s="197" t="s">
        <v>989</v>
      </c>
      <c r="B20" s="120" t="s">
        <v>1249</v>
      </c>
      <c r="C20" s="194" t="s">
        <v>991</v>
      </c>
      <c r="D20" s="123">
        <f>D21+D22</f>
        <v>558880</v>
      </c>
      <c r="E20" s="123">
        <f>E21+E22</f>
        <v>241448</v>
      </c>
      <c r="F20" s="24"/>
      <c r="G20" s="24"/>
    </row>
    <row r="21" spans="1:7" ht="30" customHeight="1" x14ac:dyDescent="0.2">
      <c r="A21" s="198" t="s">
        <v>142</v>
      </c>
      <c r="B21" s="145" t="s">
        <v>378</v>
      </c>
      <c r="C21" s="181" t="s">
        <v>992</v>
      </c>
      <c r="D21" s="213">
        <f>P!D21</f>
        <v>558880</v>
      </c>
      <c r="E21" s="213">
        <f>P!E21</f>
        <v>241448</v>
      </c>
      <c r="F21" s="24"/>
      <c r="G21" s="24"/>
    </row>
    <row r="22" spans="1:7" ht="30" customHeight="1" x14ac:dyDescent="0.2">
      <c r="A22" s="198" t="s">
        <v>130</v>
      </c>
      <c r="B22" s="145" t="s">
        <v>379</v>
      </c>
      <c r="C22" s="181" t="s">
        <v>993</v>
      </c>
      <c r="D22" s="213">
        <f>P!D22</f>
        <v>0</v>
      </c>
      <c r="E22" s="213">
        <f>P!E22</f>
        <v>0</v>
      </c>
      <c r="F22" s="24"/>
      <c r="G22" s="24"/>
    </row>
    <row r="23" spans="1:7" ht="47.25" customHeight="1" x14ac:dyDescent="0.2">
      <c r="A23" s="197" t="s">
        <v>994</v>
      </c>
      <c r="B23" s="147" t="s">
        <v>1250</v>
      </c>
      <c r="C23" s="178" t="s">
        <v>284</v>
      </c>
      <c r="D23" s="156">
        <f>VZaS!D67</f>
        <v>437395.04000000004</v>
      </c>
      <c r="E23" s="156">
        <f>VZaS!E67</f>
        <v>317432</v>
      </c>
      <c r="F23" s="24"/>
      <c r="G23" s="24"/>
    </row>
    <row r="24" spans="1:7" ht="30" customHeight="1" x14ac:dyDescent="0.2">
      <c r="A24" s="197" t="s">
        <v>113</v>
      </c>
      <c r="B24" s="147" t="s">
        <v>1251</v>
      </c>
      <c r="C24" s="178" t="s">
        <v>285</v>
      </c>
      <c r="D24" s="156">
        <f>D25+D42+D45+D46+D60+D65+D63</f>
        <v>1494114</v>
      </c>
      <c r="E24" s="156">
        <f>E25+E42+E45+E46+E60+E65+E63</f>
        <v>1882050</v>
      </c>
      <c r="F24" s="24"/>
      <c r="G24" s="24"/>
    </row>
    <row r="25" spans="1:7" ht="30" customHeight="1" x14ac:dyDescent="0.2">
      <c r="A25" s="197" t="s">
        <v>114</v>
      </c>
      <c r="B25" s="147" t="s">
        <v>1252</v>
      </c>
      <c r="C25" s="178" t="s">
        <v>286</v>
      </c>
      <c r="D25" s="156">
        <f>D26+D30+D31+D33+D34+D35+D36+D37+D38+D39+D40+D41</f>
        <v>51140</v>
      </c>
      <c r="E25" s="156">
        <f>E26+E30+E31+E33+E34+E35+E36+E37+E38+E39+E40+E41</f>
        <v>17126</v>
      </c>
      <c r="F25" s="23"/>
      <c r="G25" s="23"/>
    </row>
    <row r="26" spans="1:7" ht="30" customHeight="1" x14ac:dyDescent="0.2">
      <c r="A26" s="197" t="s">
        <v>144</v>
      </c>
      <c r="B26" s="147" t="s">
        <v>1253</v>
      </c>
      <c r="C26" s="178" t="s">
        <v>287</v>
      </c>
      <c r="D26" s="157">
        <f>D27+D28+D29</f>
        <v>0</v>
      </c>
      <c r="E26" s="157">
        <f>E27+E28+E29</f>
        <v>0</v>
      </c>
      <c r="F26" s="24"/>
      <c r="G26" s="24"/>
    </row>
    <row r="27" spans="1:7" ht="33.75" customHeight="1" x14ac:dyDescent="0.2">
      <c r="A27" s="152" t="s">
        <v>999</v>
      </c>
      <c r="B27" s="145" t="s">
        <v>1254</v>
      </c>
      <c r="C27" s="181" t="s">
        <v>288</v>
      </c>
      <c r="D27" s="213">
        <f>P!D27</f>
        <v>0</v>
      </c>
      <c r="E27" s="213">
        <f>P!E27</f>
        <v>0</v>
      </c>
      <c r="F27" s="24"/>
      <c r="G27" s="24"/>
    </row>
    <row r="28" spans="1:7" ht="30" customHeight="1" x14ac:dyDescent="0.2">
      <c r="A28" s="152" t="s">
        <v>1000</v>
      </c>
      <c r="B28" s="145" t="s">
        <v>1255</v>
      </c>
      <c r="C28" s="181" t="s">
        <v>289</v>
      </c>
      <c r="D28" s="213">
        <f>P!D28</f>
        <v>0</v>
      </c>
      <c r="E28" s="213">
        <f>P!E28</f>
        <v>0</v>
      </c>
      <c r="F28" s="24"/>
      <c r="G28" s="24"/>
    </row>
    <row r="29" spans="1:7" ht="30" customHeight="1" x14ac:dyDescent="0.2">
      <c r="A29" s="152" t="s">
        <v>1001</v>
      </c>
      <c r="B29" s="145" t="s">
        <v>1256</v>
      </c>
      <c r="C29" s="181" t="s">
        <v>290</v>
      </c>
      <c r="D29" s="213">
        <f>P!D29</f>
        <v>0</v>
      </c>
      <c r="E29" s="213">
        <f>P!E29</f>
        <v>0</v>
      </c>
      <c r="F29" s="24"/>
      <c r="G29" s="24"/>
    </row>
    <row r="30" spans="1:7" ht="30" customHeight="1" x14ac:dyDescent="0.2">
      <c r="A30" s="198" t="s">
        <v>135</v>
      </c>
      <c r="B30" s="145" t="s">
        <v>1196</v>
      </c>
      <c r="C30" s="181" t="s">
        <v>291</v>
      </c>
      <c r="D30" s="213">
        <f>P!D30</f>
        <v>0</v>
      </c>
      <c r="E30" s="213">
        <f>P!E30</f>
        <v>0</v>
      </c>
      <c r="F30" s="24"/>
      <c r="G30" s="24"/>
    </row>
    <row r="31" spans="1:7" ht="30" customHeight="1" x14ac:dyDescent="0.2">
      <c r="A31" s="198" t="s">
        <v>136</v>
      </c>
      <c r="B31" s="145" t="s">
        <v>1257</v>
      </c>
      <c r="C31" s="181" t="s">
        <v>292</v>
      </c>
      <c r="D31" s="213">
        <f>P!D31</f>
        <v>0</v>
      </c>
      <c r="E31" s="213">
        <f>P!E31</f>
        <v>0</v>
      </c>
      <c r="F31" s="23"/>
      <c r="G31" s="23"/>
    </row>
    <row r="32" spans="1:7" ht="34.5" customHeight="1" x14ac:dyDescent="0.2">
      <c r="A32" s="187" t="s">
        <v>1216</v>
      </c>
      <c r="B32" s="187" t="s">
        <v>1229</v>
      </c>
      <c r="C32" s="176" t="s">
        <v>1230</v>
      </c>
      <c r="D32" s="187" t="s">
        <v>1231</v>
      </c>
      <c r="E32" s="187" t="s">
        <v>464</v>
      </c>
      <c r="F32" s="23"/>
      <c r="G32" s="23"/>
    </row>
    <row r="33" spans="1:20" ht="30" customHeight="1" x14ac:dyDescent="0.2">
      <c r="A33" s="152" t="s">
        <v>335</v>
      </c>
      <c r="B33" s="145" t="s">
        <v>1258</v>
      </c>
      <c r="C33" s="181" t="s">
        <v>293</v>
      </c>
      <c r="D33" s="213">
        <f>P!D33</f>
        <v>0</v>
      </c>
      <c r="E33" s="213">
        <f>P!E33</f>
        <v>0</v>
      </c>
      <c r="F33" s="24"/>
      <c r="G33" s="24"/>
    </row>
    <row r="34" spans="1:20" ht="27.75" customHeight="1" x14ac:dyDescent="0.2">
      <c r="A34" s="152" t="s">
        <v>336</v>
      </c>
      <c r="B34" s="145" t="s">
        <v>1259</v>
      </c>
      <c r="C34" s="181" t="s">
        <v>294</v>
      </c>
      <c r="D34" s="213">
        <f>P!D34</f>
        <v>30039</v>
      </c>
      <c r="E34" s="213">
        <f>P!E34</f>
        <v>6156</v>
      </c>
      <c r="F34" s="24"/>
      <c r="G34" s="24"/>
    </row>
    <row r="35" spans="1:20" ht="30" customHeight="1" x14ac:dyDescent="0.2">
      <c r="A35" s="152" t="s">
        <v>328</v>
      </c>
      <c r="B35" s="145" t="s">
        <v>381</v>
      </c>
      <c r="C35" s="181" t="s">
        <v>295</v>
      </c>
      <c r="D35" s="213">
        <f>P!D35</f>
        <v>0</v>
      </c>
      <c r="E35" s="213">
        <f>P!E35</f>
        <v>0</v>
      </c>
      <c r="F35" s="24"/>
      <c r="G35" s="24"/>
    </row>
    <row r="36" spans="1:20" ht="30" customHeight="1" x14ac:dyDescent="0.2">
      <c r="A36" s="152" t="s">
        <v>330</v>
      </c>
      <c r="B36" s="145" t="s">
        <v>382</v>
      </c>
      <c r="C36" s="181" t="s">
        <v>296</v>
      </c>
      <c r="D36" s="213">
        <f>P!D36</f>
        <v>0</v>
      </c>
      <c r="E36" s="213">
        <f>P!E36</f>
        <v>0</v>
      </c>
      <c r="F36" s="24"/>
      <c r="G36" s="24"/>
    </row>
    <row r="37" spans="1:20" ht="30" customHeight="1" x14ac:dyDescent="0.2">
      <c r="A37" s="152" t="s">
        <v>1009</v>
      </c>
      <c r="B37" s="145" t="s">
        <v>1260</v>
      </c>
      <c r="C37" s="181" t="s">
        <v>332</v>
      </c>
      <c r="D37" s="213">
        <f>P!D37</f>
        <v>0</v>
      </c>
      <c r="E37" s="213">
        <f>P!E37</f>
        <v>0</v>
      </c>
      <c r="F37" s="24"/>
      <c r="G37" s="24"/>
    </row>
    <row r="38" spans="1:20" ht="30" customHeight="1" x14ac:dyDescent="0.2">
      <c r="A38" s="152" t="s">
        <v>897</v>
      </c>
      <c r="B38" s="145" t="s">
        <v>1261</v>
      </c>
      <c r="C38" s="181" t="s">
        <v>297</v>
      </c>
      <c r="D38" s="213">
        <f>P!D38</f>
        <v>11431</v>
      </c>
      <c r="E38" s="213">
        <f>P!E38</f>
        <v>10970</v>
      </c>
      <c r="F38" s="25"/>
      <c r="G38" s="26"/>
      <c r="H38" s="27"/>
    </row>
    <row r="39" spans="1:20" ht="30" customHeight="1" x14ac:dyDescent="0.2">
      <c r="A39" s="152" t="s">
        <v>730</v>
      </c>
      <c r="B39" s="145" t="s">
        <v>1262</v>
      </c>
      <c r="C39" s="181" t="s">
        <v>298</v>
      </c>
      <c r="D39" s="213">
        <f>P!D39</f>
        <v>9670</v>
      </c>
      <c r="E39" s="213">
        <f>P!E39</f>
        <v>0</v>
      </c>
      <c r="F39" s="24"/>
      <c r="G39" s="24"/>
    </row>
    <row r="40" spans="1:20" ht="30" customHeight="1" x14ac:dyDescent="0.2">
      <c r="A40" s="152" t="s">
        <v>898</v>
      </c>
      <c r="B40" s="145" t="s">
        <v>1263</v>
      </c>
      <c r="C40" s="181" t="s">
        <v>671</v>
      </c>
      <c r="D40" s="213">
        <f>P!D40</f>
        <v>0</v>
      </c>
      <c r="E40" s="213">
        <f>P!E40</f>
        <v>0</v>
      </c>
      <c r="F40" s="24"/>
      <c r="G40" s="24"/>
    </row>
    <row r="41" spans="1:20" ht="30" customHeight="1" x14ac:dyDescent="0.2">
      <c r="A41" s="152" t="s">
        <v>1011</v>
      </c>
      <c r="B41" s="145" t="s">
        <v>1264</v>
      </c>
      <c r="C41" s="181" t="s">
        <v>333</v>
      </c>
      <c r="D41" s="213">
        <f>P!D41</f>
        <v>0</v>
      </c>
      <c r="E41" s="213">
        <f>P!E41</f>
        <v>0</v>
      </c>
      <c r="F41" s="24"/>
      <c r="G41" s="24"/>
    </row>
    <row r="42" spans="1:20" ht="30" customHeight="1" x14ac:dyDescent="0.2">
      <c r="A42" s="197" t="s">
        <v>145</v>
      </c>
      <c r="B42" s="147" t="s">
        <v>1265</v>
      </c>
      <c r="C42" s="185" t="s">
        <v>334</v>
      </c>
      <c r="D42" s="156">
        <f>D43+D44</f>
        <v>15243</v>
      </c>
      <c r="E42" s="156">
        <f>E43+E44</f>
        <v>18872</v>
      </c>
      <c r="F42" s="24"/>
      <c r="G42" s="24"/>
      <c r="S42" s="14"/>
      <c r="T42" s="14"/>
    </row>
    <row r="43" spans="1:20" ht="36" customHeight="1" x14ac:dyDescent="0.2">
      <c r="A43" s="198" t="s">
        <v>146</v>
      </c>
      <c r="B43" s="145" t="s">
        <v>1266</v>
      </c>
      <c r="C43" s="181" t="s">
        <v>672</v>
      </c>
      <c r="D43" s="213">
        <f>P!D43</f>
        <v>0</v>
      </c>
      <c r="E43" s="213">
        <f>P!E43</f>
        <v>0</v>
      </c>
      <c r="F43" s="24"/>
      <c r="G43" s="24"/>
    </row>
    <row r="44" spans="1:20" ht="30" customHeight="1" x14ac:dyDescent="0.2">
      <c r="A44" s="159" t="s">
        <v>115</v>
      </c>
      <c r="B44" s="145" t="s">
        <v>1267</v>
      </c>
      <c r="C44" s="181" t="s">
        <v>35</v>
      </c>
      <c r="D44" s="213">
        <f>P!D44</f>
        <v>15243</v>
      </c>
      <c r="E44" s="213">
        <f>P!E44</f>
        <v>18872</v>
      </c>
      <c r="F44" s="24"/>
      <c r="G44" s="24"/>
    </row>
    <row r="45" spans="1:20" ht="30" customHeight="1" x14ac:dyDescent="0.2">
      <c r="A45" s="186" t="s">
        <v>128</v>
      </c>
      <c r="B45" s="147" t="s">
        <v>1268</v>
      </c>
      <c r="C45" s="178" t="s">
        <v>36</v>
      </c>
      <c r="D45" s="213">
        <f>P!D45</f>
        <v>0</v>
      </c>
      <c r="E45" s="213">
        <f>P!E45</f>
        <v>0</v>
      </c>
      <c r="F45" s="24"/>
      <c r="G45" s="24"/>
    </row>
    <row r="46" spans="1:20" ht="30" customHeight="1" x14ac:dyDescent="0.2">
      <c r="A46" s="177" t="s">
        <v>149</v>
      </c>
      <c r="B46" s="147" t="s">
        <v>1269</v>
      </c>
      <c r="C46" s="178" t="s">
        <v>37</v>
      </c>
      <c r="D46" s="157">
        <f>D47+D51+D52+D53+D54+D55+D56+D57+D58+D59</f>
        <v>1380567</v>
      </c>
      <c r="E46" s="157">
        <f>E47+E51+E52+E53+E54+E55+E56+E57+E58+E59</f>
        <v>1802876</v>
      </c>
      <c r="F46" s="24"/>
      <c r="G46" s="24"/>
    </row>
    <row r="47" spans="1:20" ht="30" customHeight="1" x14ac:dyDescent="0.2">
      <c r="A47" s="199" t="s">
        <v>1018</v>
      </c>
      <c r="B47" s="200" t="s">
        <v>1438</v>
      </c>
      <c r="C47" s="185" t="s">
        <v>38</v>
      </c>
      <c r="D47" s="157">
        <f>D48+D49+D50</f>
        <v>411626</v>
      </c>
      <c r="E47" s="157">
        <f>E48+E49+E50</f>
        <v>339736</v>
      </c>
      <c r="F47" s="24"/>
      <c r="G47" s="24"/>
    </row>
    <row r="48" spans="1:20" ht="30" customHeight="1" x14ac:dyDescent="0.2">
      <c r="A48" s="160" t="s">
        <v>1021</v>
      </c>
      <c r="B48" s="145" t="s">
        <v>1270</v>
      </c>
      <c r="C48" s="180" t="s">
        <v>765</v>
      </c>
      <c r="D48" s="213">
        <f>P!D48</f>
        <v>381355</v>
      </c>
      <c r="E48" s="213">
        <f>P!E48</f>
        <v>319942</v>
      </c>
      <c r="F48" s="24"/>
      <c r="G48" s="24"/>
    </row>
    <row r="49" spans="1:7" ht="30" customHeight="1" x14ac:dyDescent="0.2">
      <c r="A49" s="160" t="s">
        <v>1022</v>
      </c>
      <c r="B49" s="145" t="s">
        <v>1271</v>
      </c>
      <c r="C49" s="181" t="s">
        <v>766</v>
      </c>
      <c r="D49" s="213">
        <f>P!D49</f>
        <v>0</v>
      </c>
      <c r="E49" s="213">
        <f>P!E49</f>
        <v>0</v>
      </c>
      <c r="F49" s="24"/>
      <c r="G49" s="24"/>
    </row>
    <row r="50" spans="1:7" ht="30" customHeight="1" x14ac:dyDescent="0.2">
      <c r="A50" s="160" t="s">
        <v>1024</v>
      </c>
      <c r="B50" s="145" t="s">
        <v>1272</v>
      </c>
      <c r="C50" s="181" t="s">
        <v>1026</v>
      </c>
      <c r="D50" s="213">
        <f>P!D50</f>
        <v>30271</v>
      </c>
      <c r="E50" s="213">
        <f>P!E50</f>
        <v>19794</v>
      </c>
      <c r="F50" s="24"/>
      <c r="G50" s="24"/>
    </row>
    <row r="51" spans="1:7" ht="30" customHeight="1" x14ac:dyDescent="0.2">
      <c r="A51" s="201" t="s">
        <v>606</v>
      </c>
      <c r="B51" s="145" t="s">
        <v>1196</v>
      </c>
      <c r="C51" s="181" t="s">
        <v>1027</v>
      </c>
      <c r="D51" s="213">
        <f>P!D51</f>
        <v>0</v>
      </c>
      <c r="E51" s="213">
        <f>P!E51</f>
        <v>0</v>
      </c>
      <c r="F51" s="24"/>
      <c r="G51" s="24"/>
    </row>
    <row r="52" spans="1:7" ht="30" customHeight="1" x14ac:dyDescent="0.2">
      <c r="A52" s="201" t="s">
        <v>329</v>
      </c>
      <c r="B52" s="145" t="s">
        <v>1273</v>
      </c>
      <c r="C52" s="181" t="s">
        <v>1029</v>
      </c>
      <c r="D52" s="213">
        <f>P!D52</f>
        <v>700000</v>
      </c>
      <c r="E52" s="213">
        <f>P!E52</f>
        <v>1260000</v>
      </c>
      <c r="F52" s="24"/>
      <c r="G52" s="24"/>
    </row>
    <row r="53" spans="1:7" ht="30" customHeight="1" x14ac:dyDescent="0.2">
      <c r="A53" s="201" t="s">
        <v>335</v>
      </c>
      <c r="B53" s="145" t="s">
        <v>1274</v>
      </c>
      <c r="C53" s="181" t="s">
        <v>1031</v>
      </c>
      <c r="D53" s="213">
        <f>P!D53</f>
        <v>0</v>
      </c>
      <c r="E53" s="213">
        <f>P!E53</f>
        <v>0</v>
      </c>
      <c r="F53" s="24"/>
      <c r="G53" s="24"/>
    </row>
    <row r="54" spans="1:7" ht="30" customHeight="1" x14ac:dyDescent="0.2">
      <c r="A54" s="201" t="s">
        <v>336</v>
      </c>
      <c r="B54" s="145" t="s">
        <v>1275</v>
      </c>
      <c r="C54" s="181" t="s">
        <v>1033</v>
      </c>
      <c r="D54" s="213">
        <f>P!D54</f>
        <v>0</v>
      </c>
      <c r="E54" s="213">
        <f>P!E54</f>
        <v>0</v>
      </c>
      <c r="F54" s="24"/>
      <c r="G54" s="24"/>
    </row>
    <row r="55" spans="1:7" ht="30" customHeight="1" x14ac:dyDescent="0.2">
      <c r="A55" s="201" t="s">
        <v>328</v>
      </c>
      <c r="B55" s="145" t="s">
        <v>1276</v>
      </c>
      <c r="C55" s="181" t="s">
        <v>1039</v>
      </c>
      <c r="D55" s="213">
        <f>P!D55</f>
        <v>79899</v>
      </c>
      <c r="E55" s="213">
        <f>P!E55</f>
        <v>64865</v>
      </c>
      <c r="F55" s="24"/>
      <c r="G55" s="24"/>
    </row>
    <row r="56" spans="1:7" ht="30" customHeight="1" x14ac:dyDescent="0.2">
      <c r="A56" s="201" t="s">
        <v>330</v>
      </c>
      <c r="B56" s="145" t="s">
        <v>1277</v>
      </c>
      <c r="C56" s="181" t="s">
        <v>1040</v>
      </c>
      <c r="D56" s="213">
        <f>P!D56</f>
        <v>49967</v>
      </c>
      <c r="E56" s="213">
        <f>P!E56</f>
        <v>42197</v>
      </c>
      <c r="F56" s="24"/>
      <c r="G56" s="24"/>
    </row>
    <row r="57" spans="1:7" ht="30" customHeight="1" x14ac:dyDescent="0.2">
      <c r="A57" s="201" t="s">
        <v>1009</v>
      </c>
      <c r="B57" s="145" t="s">
        <v>1278</v>
      </c>
      <c r="C57" s="181" t="s">
        <v>1041</v>
      </c>
      <c r="D57" s="213">
        <f>P!D57</f>
        <v>108087</v>
      </c>
      <c r="E57" s="213">
        <f>P!E57</f>
        <v>73209</v>
      </c>
      <c r="F57" s="24"/>
      <c r="G57" s="24"/>
    </row>
    <row r="58" spans="1:7" ht="30" customHeight="1" x14ac:dyDescent="0.2">
      <c r="A58" s="201" t="s">
        <v>897</v>
      </c>
      <c r="B58" s="145" t="s">
        <v>1279</v>
      </c>
      <c r="C58" s="181" t="s">
        <v>1042</v>
      </c>
      <c r="D58" s="213">
        <f>P!D58</f>
        <v>0</v>
      </c>
      <c r="E58" s="213">
        <f>P!E58</f>
        <v>0</v>
      </c>
      <c r="F58" s="24"/>
      <c r="G58" s="24"/>
    </row>
    <row r="59" spans="1:7" ht="30" customHeight="1" x14ac:dyDescent="0.2">
      <c r="A59" s="201" t="s">
        <v>730</v>
      </c>
      <c r="B59" s="145" t="s">
        <v>1280</v>
      </c>
      <c r="C59" s="181" t="s">
        <v>1043</v>
      </c>
      <c r="D59" s="213">
        <f>P!D59</f>
        <v>30988</v>
      </c>
      <c r="E59" s="213">
        <f>P!E59</f>
        <v>22869</v>
      </c>
      <c r="F59" s="24"/>
      <c r="G59" s="24"/>
    </row>
    <row r="60" spans="1:7" ht="30" customHeight="1" x14ac:dyDescent="0.2">
      <c r="A60" s="119" t="s">
        <v>43</v>
      </c>
      <c r="B60" s="147" t="s">
        <v>1281</v>
      </c>
      <c r="C60" s="185" t="s">
        <v>1045</v>
      </c>
      <c r="D60" s="157">
        <f>D61+D62</f>
        <v>47164</v>
      </c>
      <c r="E60" s="157">
        <f>E61+E62</f>
        <v>43176</v>
      </c>
      <c r="F60" s="24"/>
      <c r="G60" s="24"/>
    </row>
    <row r="61" spans="1:7" ht="30" customHeight="1" x14ac:dyDescent="0.2">
      <c r="A61" s="122" t="s">
        <v>44</v>
      </c>
      <c r="B61" s="145" t="s">
        <v>1282</v>
      </c>
      <c r="C61" s="181" t="s">
        <v>1046</v>
      </c>
      <c r="D61" s="213">
        <f>P!D62</f>
        <v>37072</v>
      </c>
      <c r="E61" s="213">
        <f>P!E62</f>
        <v>36536</v>
      </c>
      <c r="F61" s="24"/>
      <c r="G61" s="24"/>
    </row>
    <row r="62" spans="1:7" ht="30" customHeight="1" x14ac:dyDescent="0.2">
      <c r="A62" s="122" t="s">
        <v>130</v>
      </c>
      <c r="B62" s="145" t="s">
        <v>1283</v>
      </c>
      <c r="C62" s="181" t="s">
        <v>1049</v>
      </c>
      <c r="D62" s="213">
        <f>P!D63</f>
        <v>10092</v>
      </c>
      <c r="E62" s="213">
        <f>P!E63</f>
        <v>6640</v>
      </c>
      <c r="F62" s="24"/>
      <c r="G62" s="24"/>
    </row>
    <row r="63" spans="1:7" ht="30" customHeight="1" x14ac:dyDescent="0.2">
      <c r="A63" s="202" t="s">
        <v>1052</v>
      </c>
      <c r="B63" s="200" t="s">
        <v>1284</v>
      </c>
      <c r="C63" s="185" t="s">
        <v>1051</v>
      </c>
      <c r="D63" s="213">
        <f>P!D64</f>
        <v>0</v>
      </c>
      <c r="E63" s="213">
        <f>P!E64</f>
        <v>0</v>
      </c>
      <c r="F63" s="24"/>
      <c r="G63" s="24"/>
    </row>
    <row r="64" spans="1:7" ht="30" customHeight="1" x14ac:dyDescent="0.2">
      <c r="A64" s="187" t="s">
        <v>1216</v>
      </c>
      <c r="B64" s="187" t="s">
        <v>1229</v>
      </c>
      <c r="C64" s="176" t="s">
        <v>1230</v>
      </c>
      <c r="D64" s="187" t="s">
        <v>1231</v>
      </c>
      <c r="E64" s="187" t="s">
        <v>464</v>
      </c>
      <c r="F64" s="24"/>
      <c r="G64" s="24"/>
    </row>
    <row r="65" spans="1:7" ht="30" customHeight="1" x14ac:dyDescent="0.2">
      <c r="A65" s="202" t="s">
        <v>1053</v>
      </c>
      <c r="B65" s="200" t="s">
        <v>1285</v>
      </c>
      <c r="C65" s="185" t="s">
        <v>1055</v>
      </c>
      <c r="D65" s="213">
        <f>P!D65</f>
        <v>0</v>
      </c>
      <c r="E65" s="213">
        <f>P!E65</f>
        <v>0</v>
      </c>
      <c r="F65" s="24"/>
      <c r="G65" s="24"/>
    </row>
    <row r="66" spans="1:7" ht="30" customHeight="1" x14ac:dyDescent="0.2">
      <c r="A66" s="119" t="s">
        <v>129</v>
      </c>
      <c r="B66" s="147" t="s">
        <v>1286</v>
      </c>
      <c r="C66" s="185" t="s">
        <v>1057</v>
      </c>
      <c r="D66" s="156">
        <f>D67+D68+D69+D70</f>
        <v>0</v>
      </c>
      <c r="E66" s="156">
        <f>E67+E68+E69+E70</f>
        <v>0</v>
      </c>
      <c r="F66" s="24"/>
      <c r="G66" s="24"/>
    </row>
    <row r="67" spans="1:7" ht="30" customHeight="1" x14ac:dyDescent="0.2">
      <c r="A67" s="122" t="s">
        <v>327</v>
      </c>
      <c r="B67" s="145" t="s">
        <v>1287</v>
      </c>
      <c r="C67" s="181" t="s">
        <v>1058</v>
      </c>
      <c r="D67" s="213">
        <f>P!D67</f>
        <v>0</v>
      </c>
      <c r="E67" s="213">
        <f>P!E67</f>
        <v>0</v>
      </c>
      <c r="F67" s="24"/>
      <c r="G67" s="24"/>
    </row>
    <row r="68" spans="1:7" ht="30" customHeight="1" x14ac:dyDescent="0.2">
      <c r="A68" s="122" t="s">
        <v>135</v>
      </c>
      <c r="B68" s="145" t="s">
        <v>1288</v>
      </c>
      <c r="C68" s="181" t="s">
        <v>1059</v>
      </c>
      <c r="D68" s="213">
        <f>P!D68</f>
        <v>0</v>
      </c>
      <c r="E68" s="213">
        <f>P!E68</f>
        <v>0</v>
      </c>
      <c r="F68" s="24"/>
      <c r="G68" s="24"/>
    </row>
    <row r="69" spans="1:7" ht="30" customHeight="1" x14ac:dyDescent="0.2">
      <c r="A69" s="122" t="s">
        <v>136</v>
      </c>
      <c r="B69" s="145" t="s">
        <v>1289</v>
      </c>
      <c r="C69" s="181" t="s">
        <v>1060</v>
      </c>
      <c r="D69" s="213">
        <f>P!D69</f>
        <v>0</v>
      </c>
      <c r="E69" s="213">
        <f>P!E69</f>
        <v>0</v>
      </c>
      <c r="F69" s="24"/>
      <c r="G69" s="24"/>
    </row>
    <row r="70" spans="1:7" ht="30" customHeight="1" x14ac:dyDescent="0.2">
      <c r="A70" s="122" t="s">
        <v>673</v>
      </c>
      <c r="B70" s="145" t="s">
        <v>1290</v>
      </c>
      <c r="C70" s="181" t="s">
        <v>1061</v>
      </c>
      <c r="D70" s="213">
        <f>P!D70</f>
        <v>0</v>
      </c>
      <c r="E70" s="213">
        <f>P!E70</f>
        <v>0</v>
      </c>
      <c r="F70" s="24"/>
      <c r="G70" s="24"/>
    </row>
    <row r="71" spans="1:7" x14ac:dyDescent="0.2">
      <c r="F71" s="24"/>
      <c r="G71" s="24"/>
    </row>
    <row r="72" spans="1:7" x14ac:dyDescent="0.2">
      <c r="F72" s="24"/>
      <c r="G72" s="24"/>
    </row>
    <row r="73" spans="1:7" x14ac:dyDescent="0.2">
      <c r="B73" s="113" t="s">
        <v>886</v>
      </c>
      <c r="D73" s="167" t="str">
        <f>IF(ROUND(A!F4-P_de!D2,0)=0,"OK","CHYBA")</f>
        <v>OK</v>
      </c>
      <c r="E73" s="167" t="str">
        <f>IF(ROUND(A!G5-P_de!E2,0)=0,"OK","CHYBA")</f>
        <v>OK</v>
      </c>
      <c r="F73" s="24"/>
      <c r="G73" s="24"/>
    </row>
    <row r="74" spans="1:7" x14ac:dyDescent="0.2">
      <c r="B74" s="663" t="s">
        <v>887</v>
      </c>
      <c r="C74" s="663"/>
      <c r="D74" s="167" t="str">
        <f>IF(ROUND(D23-VZaS!D67,0)=0,"OK","CHYBA")</f>
        <v>OK</v>
      </c>
      <c r="E74" s="167" t="str">
        <f>IF(ROUND(E23-VZaS!E67,0)=0,"OK","CHYBA")</f>
        <v>OK</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368</v>
      </c>
      <c r="B1" s="117" t="s">
        <v>643</v>
      </c>
      <c r="C1" s="118" t="s">
        <v>369</v>
      </c>
      <c r="D1" s="117" t="s">
        <v>463</v>
      </c>
      <c r="E1" s="117" t="s">
        <v>464</v>
      </c>
      <c r="F1" s="22"/>
      <c r="G1" s="22"/>
    </row>
    <row r="2" spans="1:7" ht="33.75" customHeight="1" x14ac:dyDescent="0.2">
      <c r="A2" s="119"/>
      <c r="B2" s="120" t="s">
        <v>572</v>
      </c>
      <c r="C2" s="110" t="s">
        <v>252</v>
      </c>
      <c r="D2" s="123" t="e">
        <f>D3+D24+D58</f>
        <v>#REF!</v>
      </c>
      <c r="E2" s="123" t="e">
        <f>E3+E24+E58</f>
        <v>#REF!</v>
      </c>
      <c r="F2" s="23"/>
      <c r="G2" s="23"/>
    </row>
    <row r="3" spans="1:7" ht="33.75" customHeight="1" x14ac:dyDescent="0.2">
      <c r="A3" s="70" t="s">
        <v>112</v>
      </c>
      <c r="B3" s="120" t="s">
        <v>91</v>
      </c>
      <c r="C3" s="110" t="s">
        <v>253</v>
      </c>
      <c r="D3" s="123" t="e">
        <f>D4+D9+D16+D20+D23</f>
        <v>#REF!</v>
      </c>
      <c r="E3" s="123" t="e">
        <f>E4+E9+E16+E20+E23</f>
        <v>#REF!</v>
      </c>
      <c r="F3" s="24"/>
      <c r="G3" s="24"/>
    </row>
    <row r="4" spans="1:7" ht="33.75" customHeight="1" x14ac:dyDescent="0.2">
      <c r="A4" s="70" t="s">
        <v>133</v>
      </c>
      <c r="B4" s="120" t="s">
        <v>92</v>
      </c>
      <c r="C4" s="110" t="s">
        <v>254</v>
      </c>
      <c r="D4" s="123">
        <f>D5+D6+D7+D8</f>
        <v>146386</v>
      </c>
      <c r="E4" s="123">
        <f>E5+E6+E7+E8</f>
        <v>146386</v>
      </c>
      <c r="F4" s="24"/>
      <c r="G4" s="24"/>
    </row>
    <row r="5" spans="1:7" ht="33.75" customHeight="1" x14ac:dyDescent="0.2">
      <c r="A5" s="105" t="s">
        <v>134</v>
      </c>
      <c r="B5" s="121" t="s">
        <v>426</v>
      </c>
      <c r="C5" s="107" t="s">
        <v>255</v>
      </c>
      <c r="D5" s="124">
        <f>P!D5</f>
        <v>146386</v>
      </c>
      <c r="E5" s="124">
        <f>P!E5</f>
        <v>146386</v>
      </c>
      <c r="F5" s="24"/>
      <c r="G5" s="24"/>
    </row>
    <row r="6" spans="1:7" ht="33.75" customHeight="1" x14ac:dyDescent="0.2">
      <c r="A6" s="105" t="s">
        <v>135</v>
      </c>
      <c r="B6" s="121" t="s">
        <v>370</v>
      </c>
      <c r="C6" s="107" t="s">
        <v>256</v>
      </c>
      <c r="D6" s="124">
        <f>P!D6</f>
        <v>0</v>
      </c>
      <c r="E6" s="124">
        <f>P!E6</f>
        <v>0</v>
      </c>
      <c r="F6" s="24"/>
      <c r="G6" s="24"/>
    </row>
    <row r="7" spans="1:7" ht="33.75" customHeight="1" x14ac:dyDescent="0.2">
      <c r="A7" s="105" t="s">
        <v>136</v>
      </c>
      <c r="B7" s="121" t="s">
        <v>371</v>
      </c>
      <c r="C7" s="107" t="s">
        <v>257</v>
      </c>
      <c r="D7" s="124">
        <f>P!D7</f>
        <v>0</v>
      </c>
      <c r="E7" s="124">
        <f>P!E7</f>
        <v>0</v>
      </c>
      <c r="F7" s="24"/>
      <c r="G7" s="24"/>
    </row>
    <row r="8" spans="1:7" ht="33.75" customHeight="1" x14ac:dyDescent="0.2">
      <c r="A8" s="105" t="s">
        <v>673</v>
      </c>
      <c r="B8" s="121" t="s">
        <v>90</v>
      </c>
      <c r="C8" s="107" t="s">
        <v>258</v>
      </c>
      <c r="D8" s="124">
        <f>P!D8</f>
        <v>0</v>
      </c>
      <c r="E8" s="124">
        <f>P!E8</f>
        <v>0</v>
      </c>
      <c r="F8" s="24"/>
      <c r="G8" s="24"/>
    </row>
    <row r="9" spans="1:7" ht="33.75" customHeight="1" x14ac:dyDescent="0.2">
      <c r="A9" s="70" t="s">
        <v>137</v>
      </c>
      <c r="B9" s="120" t="s">
        <v>93</v>
      </c>
      <c r="C9" s="110" t="s">
        <v>259</v>
      </c>
      <c r="D9" s="123" t="e">
        <f>D10+D11+D12+D13+D14+D15</f>
        <v>#REF!</v>
      </c>
      <c r="E9" s="123" t="e">
        <f>E10+E11+E12+E13+E14+E15</f>
        <v>#REF!</v>
      </c>
      <c r="F9" s="24"/>
      <c r="G9" s="24"/>
    </row>
    <row r="10" spans="1:7" ht="33.75" customHeight="1" x14ac:dyDescent="0.2">
      <c r="A10" s="105" t="s">
        <v>138</v>
      </c>
      <c r="B10" s="121" t="s">
        <v>372</v>
      </c>
      <c r="C10" s="107" t="s">
        <v>260</v>
      </c>
      <c r="D10" s="124" t="e">
        <f>P!#REF!</f>
        <v>#REF!</v>
      </c>
      <c r="E10" s="124" t="e">
        <f>P!#REF!</f>
        <v>#REF!</v>
      </c>
      <c r="F10" s="23"/>
      <c r="G10" s="23"/>
    </row>
    <row r="11" spans="1:7" ht="33.75" customHeight="1" x14ac:dyDescent="0.2">
      <c r="A11" s="105" t="s">
        <v>115</v>
      </c>
      <c r="B11" s="121" t="s">
        <v>373</v>
      </c>
      <c r="C11" s="107" t="s">
        <v>261</v>
      </c>
      <c r="D11" s="124">
        <f>P!D9</f>
        <v>901</v>
      </c>
      <c r="E11" s="124">
        <f>P!E9</f>
        <v>901</v>
      </c>
      <c r="F11" s="24"/>
      <c r="G11" s="24"/>
    </row>
    <row r="12" spans="1:7" ht="33.75" customHeight="1" x14ac:dyDescent="0.2">
      <c r="A12" s="105" t="s">
        <v>116</v>
      </c>
      <c r="B12" s="121" t="s">
        <v>105</v>
      </c>
      <c r="C12" s="107" t="s">
        <v>262</v>
      </c>
      <c r="D12" s="124">
        <f>P!D11</f>
        <v>14638</v>
      </c>
      <c r="E12" s="124">
        <f>P!E11</f>
        <v>14638</v>
      </c>
      <c r="F12" s="24"/>
      <c r="G12" s="24"/>
    </row>
    <row r="13" spans="1:7" ht="33.75" customHeight="1" x14ac:dyDescent="0.2">
      <c r="A13" s="105" t="s">
        <v>117</v>
      </c>
      <c r="B13" s="121" t="s">
        <v>374</v>
      </c>
      <c r="C13" s="107" t="s">
        <v>263</v>
      </c>
      <c r="D13" s="124">
        <f>P!D12</f>
        <v>0</v>
      </c>
      <c r="E13" s="124">
        <f>P!E12</f>
        <v>0</v>
      </c>
      <c r="F13" s="24"/>
      <c r="G13" s="24"/>
    </row>
    <row r="14" spans="1:7" ht="33.75" customHeight="1" x14ac:dyDescent="0.2">
      <c r="A14" s="105" t="s">
        <v>118</v>
      </c>
      <c r="B14" s="121" t="s">
        <v>375</v>
      </c>
      <c r="C14" s="107" t="s">
        <v>264</v>
      </c>
      <c r="D14" s="124">
        <f>P!D13</f>
        <v>18490</v>
      </c>
      <c r="E14" s="124">
        <f>P!E13</f>
        <v>18490</v>
      </c>
      <c r="F14" s="24"/>
      <c r="G14" s="24"/>
    </row>
    <row r="15" spans="1:7" ht="43.5" customHeight="1" x14ac:dyDescent="0.2">
      <c r="A15" s="105" t="s">
        <v>119</v>
      </c>
      <c r="B15" s="121" t="s">
        <v>603</v>
      </c>
      <c r="C15" s="107" t="s">
        <v>265</v>
      </c>
      <c r="D15" s="124">
        <f>P!D14</f>
        <v>0</v>
      </c>
      <c r="E15" s="124">
        <f>P!E14</f>
        <v>0</v>
      </c>
      <c r="F15" s="24"/>
      <c r="G15" s="24"/>
    </row>
    <row r="16" spans="1:7" ht="33.75" customHeight="1" x14ac:dyDescent="0.2">
      <c r="A16" s="70" t="s">
        <v>139</v>
      </c>
      <c r="B16" s="120" t="s">
        <v>94</v>
      </c>
      <c r="C16" s="110" t="s">
        <v>266</v>
      </c>
      <c r="D16" s="123" t="e">
        <f>D17+D18+D19</f>
        <v>#REF!</v>
      </c>
      <c r="E16" s="123" t="e">
        <f>E17+E18+E19</f>
        <v>#REF!</v>
      </c>
      <c r="F16" s="24"/>
      <c r="G16" s="24"/>
    </row>
    <row r="17" spans="1:7" ht="33.75" customHeight="1" x14ac:dyDescent="0.2">
      <c r="A17" s="105" t="s">
        <v>140</v>
      </c>
      <c r="B17" s="121" t="s">
        <v>376</v>
      </c>
      <c r="C17" s="107" t="s">
        <v>267</v>
      </c>
      <c r="D17" s="124" t="e">
        <f>P!#REF!</f>
        <v>#REF!</v>
      </c>
      <c r="E17" s="124" t="e">
        <f>P!#REF!</f>
        <v>#REF!</v>
      </c>
      <c r="F17" s="24"/>
      <c r="G17" s="24"/>
    </row>
    <row r="18" spans="1:7" ht="33.75" customHeight="1" x14ac:dyDescent="0.2">
      <c r="A18" s="105" t="s">
        <v>121</v>
      </c>
      <c r="B18" s="121" t="s">
        <v>618</v>
      </c>
      <c r="C18" s="107" t="s">
        <v>268</v>
      </c>
      <c r="D18" s="124" t="e">
        <f>P!#REF!</f>
        <v>#REF!</v>
      </c>
      <c r="E18" s="124" t="e">
        <f>P!#REF!</f>
        <v>#REF!</v>
      </c>
      <c r="F18" s="24"/>
      <c r="G18" s="24"/>
    </row>
    <row r="19" spans="1:7" ht="33.75" customHeight="1" x14ac:dyDescent="0.2">
      <c r="A19" s="105" t="s">
        <v>122</v>
      </c>
      <c r="B19" s="121" t="s">
        <v>377</v>
      </c>
      <c r="C19" s="107" t="s">
        <v>269</v>
      </c>
      <c r="D19" s="124" t="e">
        <f>P!#REF!</f>
        <v>#REF!</v>
      </c>
      <c r="E19" s="124" t="e">
        <f>P!#REF!</f>
        <v>#REF!</v>
      </c>
      <c r="F19" s="23"/>
      <c r="G19" s="23"/>
    </row>
    <row r="20" spans="1:7" ht="33.75" customHeight="1" x14ac:dyDescent="0.2">
      <c r="A20" s="70" t="s">
        <v>141</v>
      </c>
      <c r="B20" s="120" t="s">
        <v>95</v>
      </c>
      <c r="C20" s="110" t="s">
        <v>270</v>
      </c>
      <c r="D20" s="123">
        <f>D21+D22</f>
        <v>558880</v>
      </c>
      <c r="E20" s="123">
        <f>E21+E22</f>
        <v>241448</v>
      </c>
      <c r="F20" s="24"/>
      <c r="G20" s="24"/>
    </row>
    <row r="21" spans="1:7" ht="33.75" customHeight="1" x14ac:dyDescent="0.2">
      <c r="A21" s="105" t="s">
        <v>142</v>
      </c>
      <c r="B21" s="121" t="s">
        <v>378</v>
      </c>
      <c r="C21" s="107" t="s">
        <v>271</v>
      </c>
      <c r="D21" s="124">
        <f>P!D21</f>
        <v>558880</v>
      </c>
      <c r="E21" s="124">
        <f>P!E21</f>
        <v>241448</v>
      </c>
      <c r="F21" s="24"/>
      <c r="G21" s="24"/>
    </row>
    <row r="22" spans="1:7" ht="33.75" customHeight="1" x14ac:dyDescent="0.2">
      <c r="A22" s="105" t="s">
        <v>130</v>
      </c>
      <c r="B22" s="121" t="s">
        <v>379</v>
      </c>
      <c r="C22" s="107" t="s">
        <v>338</v>
      </c>
      <c r="D22" s="124">
        <f>P!D22</f>
        <v>0</v>
      </c>
      <c r="E22" s="124">
        <f>P!E22</f>
        <v>0</v>
      </c>
      <c r="F22" s="24"/>
      <c r="G22" s="24"/>
    </row>
    <row r="23" spans="1:7" ht="33.75" customHeight="1" x14ac:dyDescent="0.2">
      <c r="A23" s="70" t="s">
        <v>143</v>
      </c>
      <c r="B23" s="120" t="s">
        <v>548</v>
      </c>
      <c r="C23" s="110" t="s">
        <v>272</v>
      </c>
      <c r="D23" s="156" t="e">
        <f>VZaS!#REF!</f>
        <v>#REF!</v>
      </c>
      <c r="E23" s="156" t="e">
        <f>VZaS!#REF!</f>
        <v>#REF!</v>
      </c>
      <c r="F23" s="24"/>
      <c r="G23" s="24"/>
    </row>
    <row r="24" spans="1:7" ht="33.75" customHeight="1" x14ac:dyDescent="0.2">
      <c r="A24" s="70" t="s">
        <v>113</v>
      </c>
      <c r="B24" s="120" t="s">
        <v>549</v>
      </c>
      <c r="C24" s="110" t="s">
        <v>273</v>
      </c>
      <c r="D24" s="156" t="e">
        <f>D25+D30+D43+D54+D55</f>
        <v>#VALUE!</v>
      </c>
      <c r="E24" s="156" t="e">
        <f>E25+E30+E43+E54+E55</f>
        <v>#VALUE!</v>
      </c>
      <c r="F24" s="24"/>
      <c r="G24" s="24"/>
    </row>
    <row r="25" spans="1:7" ht="33.75" customHeight="1" x14ac:dyDescent="0.2">
      <c r="A25" s="70" t="s">
        <v>114</v>
      </c>
      <c r="B25" s="120" t="s">
        <v>96</v>
      </c>
      <c r="C25" s="110" t="s">
        <v>274</v>
      </c>
      <c r="D25" s="156" t="e">
        <f>D26+D27+D28+D29</f>
        <v>#VALUE!</v>
      </c>
      <c r="E25" s="156" t="e">
        <f>E26+E27+E28+E29</f>
        <v>#VALUE!</v>
      </c>
      <c r="F25" s="23"/>
      <c r="G25" s="23"/>
    </row>
    <row r="26" spans="1:7" ht="33.75" customHeight="1" x14ac:dyDescent="0.2">
      <c r="A26" s="105" t="s">
        <v>144</v>
      </c>
      <c r="B26" s="121" t="s">
        <v>97</v>
      </c>
      <c r="C26" s="107" t="s">
        <v>275</v>
      </c>
      <c r="D26" s="124">
        <f>P!D26</f>
        <v>0</v>
      </c>
      <c r="E26" s="124">
        <f>P!E26</f>
        <v>0</v>
      </c>
      <c r="F26" s="24"/>
      <c r="G26" s="24"/>
    </row>
    <row r="27" spans="1:7" ht="33.75" customHeight="1" x14ac:dyDescent="0.2">
      <c r="A27" s="105" t="s">
        <v>135</v>
      </c>
      <c r="B27" s="121" t="s">
        <v>98</v>
      </c>
      <c r="C27" s="107" t="s">
        <v>276</v>
      </c>
      <c r="D27" s="124">
        <f>P!D30</f>
        <v>0</v>
      </c>
      <c r="E27" s="124">
        <f>P!E30</f>
        <v>0</v>
      </c>
      <c r="F27" s="24"/>
      <c r="G27" s="24"/>
    </row>
    <row r="28" spans="1:7" ht="33.75" customHeight="1" x14ac:dyDescent="0.2">
      <c r="A28" s="105" t="s">
        <v>136</v>
      </c>
      <c r="B28" s="121" t="s">
        <v>380</v>
      </c>
      <c r="C28" s="107" t="s">
        <v>277</v>
      </c>
      <c r="D28" s="124">
        <f>P!D31</f>
        <v>0</v>
      </c>
      <c r="E28" s="124">
        <f>P!E31</f>
        <v>0</v>
      </c>
      <c r="F28" s="23"/>
      <c r="G28" s="23"/>
    </row>
    <row r="29" spans="1:7" ht="33.75" customHeight="1" x14ac:dyDescent="0.2">
      <c r="A29" s="105" t="s">
        <v>673</v>
      </c>
      <c r="B29" s="121" t="s">
        <v>99</v>
      </c>
      <c r="C29" s="107" t="s">
        <v>324</v>
      </c>
      <c r="D29" s="124" t="str">
        <f>P!D32</f>
        <v>Bežné účtovné obdobie
4</v>
      </c>
      <c r="E29" s="124" t="str">
        <f>P!E32</f>
        <v>Bezprostredne predchádzajúce účtovné obdobie
5</v>
      </c>
      <c r="F29" s="23"/>
      <c r="G29" s="23"/>
    </row>
    <row r="30" spans="1:7" ht="33.75" customHeight="1" x14ac:dyDescent="0.2">
      <c r="A30" s="70" t="s">
        <v>145</v>
      </c>
      <c r="B30" s="120" t="s">
        <v>550</v>
      </c>
      <c r="C30" s="110" t="s">
        <v>278</v>
      </c>
      <c r="D30" s="156" t="e">
        <f>D32++D33+D34+D35+D36+D37+D38+D39+D40+D41+D42</f>
        <v>#REF!</v>
      </c>
      <c r="E30" s="156" t="e">
        <f>E32++E33+E34+E35+E36+E37+E38+E39+E40+E41+E42</f>
        <v>#REF!</v>
      </c>
      <c r="F30" s="24"/>
      <c r="G30" s="24"/>
    </row>
    <row r="31" spans="1:7" s="144" customFormat="1" ht="45.2" customHeight="1" x14ac:dyDescent="0.2">
      <c r="A31" s="117" t="s">
        <v>368</v>
      </c>
      <c r="B31" s="117" t="s">
        <v>643</v>
      </c>
      <c r="C31" s="118" t="s">
        <v>369</v>
      </c>
      <c r="D31" s="117" t="s">
        <v>463</v>
      </c>
      <c r="E31" s="117" t="str">
        <f>E1</f>
        <v>Unmittelbare Vorperiode
5</v>
      </c>
      <c r="F31" s="22"/>
      <c r="G31" s="22"/>
    </row>
    <row r="32" spans="1:7" ht="33.75" customHeight="1" x14ac:dyDescent="0.2">
      <c r="A32" s="105" t="s">
        <v>146</v>
      </c>
      <c r="B32" s="145" t="s">
        <v>551</v>
      </c>
      <c r="C32" s="107" t="s">
        <v>279</v>
      </c>
      <c r="D32" s="124">
        <f>P!D35</f>
        <v>0</v>
      </c>
      <c r="E32" s="124">
        <f>P!E35</f>
        <v>0</v>
      </c>
      <c r="F32" s="24"/>
      <c r="G32" s="24"/>
    </row>
    <row r="33" spans="1:8" ht="33.75" customHeight="1" x14ac:dyDescent="0.2">
      <c r="A33" s="105" t="s">
        <v>309</v>
      </c>
      <c r="B33" s="145" t="s">
        <v>476</v>
      </c>
      <c r="C33" s="107" t="s">
        <v>280</v>
      </c>
      <c r="D33" s="124">
        <f>P!D36</f>
        <v>0</v>
      </c>
      <c r="E33" s="124">
        <f>P!E36</f>
        <v>0</v>
      </c>
      <c r="F33" s="24"/>
      <c r="G33" s="24"/>
    </row>
    <row r="34" spans="1:8" ht="33.75" customHeight="1" x14ac:dyDescent="0.2">
      <c r="A34" s="105" t="s">
        <v>310</v>
      </c>
      <c r="B34" s="121" t="s">
        <v>619</v>
      </c>
      <c r="C34" s="107" t="s">
        <v>281</v>
      </c>
      <c r="D34" s="124">
        <f>P!D37</f>
        <v>0</v>
      </c>
      <c r="E34" s="124">
        <f>P!E37</f>
        <v>0</v>
      </c>
      <c r="F34" s="24"/>
      <c r="G34" s="24"/>
    </row>
    <row r="35" spans="1:8" ht="33.75" customHeight="1" x14ac:dyDescent="0.2">
      <c r="A35" s="105" t="s">
        <v>308</v>
      </c>
      <c r="B35" s="121" t="s">
        <v>604</v>
      </c>
      <c r="C35" s="107" t="s">
        <v>282</v>
      </c>
      <c r="D35" s="124">
        <f>P!D38</f>
        <v>11431</v>
      </c>
      <c r="E35" s="124">
        <f>P!E38</f>
        <v>10970</v>
      </c>
      <c r="F35" s="25"/>
      <c r="G35" s="26"/>
      <c r="H35" s="4"/>
    </row>
    <row r="36" spans="1:8" ht="33.75" customHeight="1" x14ac:dyDescent="0.2">
      <c r="A36" s="105" t="s">
        <v>118</v>
      </c>
      <c r="B36" s="121" t="s">
        <v>620</v>
      </c>
      <c r="C36" s="107" t="s">
        <v>283</v>
      </c>
      <c r="D36" s="124">
        <f>P!D39</f>
        <v>9670</v>
      </c>
      <c r="E36" s="124">
        <f>P!E39</f>
        <v>0</v>
      </c>
      <c r="F36" s="24"/>
      <c r="G36" s="24"/>
    </row>
    <row r="37" spans="1:8" ht="33.75" customHeight="1" x14ac:dyDescent="0.2">
      <c r="A37" s="105" t="s">
        <v>320</v>
      </c>
      <c r="B37" s="121" t="s">
        <v>381</v>
      </c>
      <c r="C37" s="107" t="s">
        <v>284</v>
      </c>
      <c r="D37" s="124">
        <f>P!D40</f>
        <v>0</v>
      </c>
      <c r="E37" s="124">
        <f>P!E40</f>
        <v>0</v>
      </c>
      <c r="F37" s="24"/>
      <c r="G37" s="24"/>
    </row>
    <row r="38" spans="1:8" ht="33.75" customHeight="1" x14ac:dyDescent="0.2">
      <c r="A38" s="105" t="s">
        <v>319</v>
      </c>
      <c r="B38" s="121" t="s">
        <v>382</v>
      </c>
      <c r="C38" s="107" t="s">
        <v>285</v>
      </c>
      <c r="D38" s="124">
        <f>P!D41</f>
        <v>0</v>
      </c>
      <c r="E38" s="124">
        <f>P!E41</f>
        <v>0</v>
      </c>
      <c r="F38" s="24"/>
      <c r="G38" s="24"/>
    </row>
    <row r="39" spans="1:8" ht="33.75" customHeight="1" x14ac:dyDescent="0.2">
      <c r="A39" s="105" t="s">
        <v>318</v>
      </c>
      <c r="B39" s="121" t="s">
        <v>621</v>
      </c>
      <c r="C39" s="107" t="s">
        <v>286</v>
      </c>
      <c r="D39" s="124" t="e">
        <f>P!#REF!</f>
        <v>#REF!</v>
      </c>
      <c r="E39" s="124" t="e">
        <f>P!#REF!</f>
        <v>#REF!</v>
      </c>
      <c r="F39" s="24"/>
      <c r="G39" s="24"/>
    </row>
    <row r="40" spans="1:8" ht="33.75" customHeight="1" x14ac:dyDescent="0.2">
      <c r="A40" s="105" t="s">
        <v>321</v>
      </c>
      <c r="B40" s="121" t="s">
        <v>383</v>
      </c>
      <c r="C40" s="107" t="s">
        <v>287</v>
      </c>
      <c r="D40" s="124" t="e">
        <f>P!#REF!</f>
        <v>#REF!</v>
      </c>
      <c r="E40" s="124" t="e">
        <f>P!#REF!</f>
        <v>#REF!</v>
      </c>
      <c r="F40" s="24"/>
      <c r="G40" s="24"/>
    </row>
    <row r="41" spans="1:8" ht="33.75" customHeight="1" x14ac:dyDescent="0.2">
      <c r="A41" s="105" t="s">
        <v>322</v>
      </c>
      <c r="B41" s="121" t="s">
        <v>106</v>
      </c>
      <c r="C41" s="107" t="s">
        <v>288</v>
      </c>
      <c r="D41" s="124" t="e">
        <f>P!#REF!</f>
        <v>#REF!</v>
      </c>
      <c r="E41" s="124" t="e">
        <f>P!#REF!</f>
        <v>#REF!</v>
      </c>
      <c r="F41" s="24"/>
      <c r="G41" s="24"/>
    </row>
    <row r="42" spans="1:8" ht="33.75" customHeight="1" x14ac:dyDescent="0.2">
      <c r="A42" s="105" t="s">
        <v>552</v>
      </c>
      <c r="B42" s="121" t="s">
        <v>384</v>
      </c>
      <c r="C42" s="107" t="s">
        <v>289</v>
      </c>
      <c r="D42" s="124" t="e">
        <f>P!#REF!</f>
        <v>#REF!</v>
      </c>
      <c r="E42" s="124" t="e">
        <f>P!#REF!</f>
        <v>#REF!</v>
      </c>
      <c r="F42" s="24"/>
      <c r="G42" s="24"/>
    </row>
    <row r="43" spans="1:8" ht="33.75" customHeight="1" x14ac:dyDescent="0.2">
      <c r="A43" s="70" t="s">
        <v>128</v>
      </c>
      <c r="B43" s="120" t="s">
        <v>556</v>
      </c>
      <c r="C43" s="110" t="s">
        <v>290</v>
      </c>
      <c r="D43" s="156">
        <f>D44+D45+D46+D47+D48+D49+D50+D51+D52+D53</f>
        <v>2919062</v>
      </c>
      <c r="E43" s="156">
        <f>E44+E45+E46+E47+E48+E49+E50+E51+E52+E53</f>
        <v>3761220</v>
      </c>
      <c r="F43" s="24"/>
      <c r="G43" s="24"/>
    </row>
    <row r="44" spans="1:8" ht="33.75" customHeight="1" x14ac:dyDescent="0.2">
      <c r="A44" s="105" t="s">
        <v>148</v>
      </c>
      <c r="B44" s="121" t="s">
        <v>108</v>
      </c>
      <c r="C44" s="107" t="s">
        <v>291</v>
      </c>
      <c r="D44" s="124">
        <f>P!D43</f>
        <v>0</v>
      </c>
      <c r="E44" s="124">
        <f>P!E43</f>
        <v>0</v>
      </c>
      <c r="F44" s="24"/>
      <c r="G44" s="24"/>
    </row>
    <row r="45" spans="1:8" ht="33.75" customHeight="1" x14ac:dyDescent="0.2">
      <c r="A45" s="105" t="s">
        <v>115</v>
      </c>
      <c r="B45" s="145" t="s">
        <v>476</v>
      </c>
      <c r="C45" s="154" t="s">
        <v>292</v>
      </c>
      <c r="D45" s="124">
        <f>P!D44</f>
        <v>15243</v>
      </c>
      <c r="E45" s="124">
        <f>P!E44</f>
        <v>18872</v>
      </c>
      <c r="F45" s="24"/>
      <c r="G45" s="24"/>
    </row>
    <row r="46" spans="1:8" ht="33.75" customHeight="1" x14ac:dyDescent="0.2">
      <c r="A46" s="122" t="s">
        <v>310</v>
      </c>
      <c r="B46" s="121" t="s">
        <v>622</v>
      </c>
      <c r="C46" s="154" t="s">
        <v>293</v>
      </c>
      <c r="D46" s="124">
        <f>P!D45</f>
        <v>0</v>
      </c>
      <c r="E46" s="124">
        <f>P!E45</f>
        <v>0</v>
      </c>
      <c r="F46" s="24"/>
      <c r="G46" s="24"/>
    </row>
    <row r="47" spans="1:8" ht="33.75" customHeight="1" x14ac:dyDescent="0.2">
      <c r="A47" s="122" t="s">
        <v>323</v>
      </c>
      <c r="B47" s="121" t="s">
        <v>623</v>
      </c>
      <c r="C47" s="154" t="s">
        <v>294</v>
      </c>
      <c r="D47" s="124">
        <f>P!D46</f>
        <v>1380567</v>
      </c>
      <c r="E47" s="124">
        <f>P!E46</f>
        <v>1802876</v>
      </c>
      <c r="F47" s="24"/>
      <c r="G47" s="24"/>
    </row>
    <row r="48" spans="1:8" ht="33.75" customHeight="1" x14ac:dyDescent="0.2">
      <c r="A48" s="105" t="s">
        <v>311</v>
      </c>
      <c r="B48" s="121" t="s">
        <v>109</v>
      </c>
      <c r="C48" s="154" t="s">
        <v>295</v>
      </c>
      <c r="D48" s="124">
        <f>P!D47</f>
        <v>411626</v>
      </c>
      <c r="E48" s="124">
        <f>P!E47</f>
        <v>339736</v>
      </c>
      <c r="F48" s="24"/>
      <c r="G48" s="24"/>
    </row>
    <row r="49" spans="1:7" ht="33.75" customHeight="1" x14ac:dyDescent="0.2">
      <c r="A49" s="122" t="s">
        <v>320</v>
      </c>
      <c r="B49" s="121" t="s">
        <v>110</v>
      </c>
      <c r="C49" s="154" t="s">
        <v>296</v>
      </c>
      <c r="D49" s="124">
        <f>P!D48</f>
        <v>381355</v>
      </c>
      <c r="E49" s="124">
        <f>P!E48</f>
        <v>319942</v>
      </c>
      <c r="F49" s="24"/>
      <c r="G49" s="24"/>
    </row>
    <row r="50" spans="1:7" ht="33.75" customHeight="1" x14ac:dyDescent="0.2">
      <c r="A50" s="122" t="s">
        <v>319</v>
      </c>
      <c r="B50" s="121" t="s">
        <v>385</v>
      </c>
      <c r="C50" s="154" t="s">
        <v>332</v>
      </c>
      <c r="D50" s="124">
        <f>P!D49</f>
        <v>0</v>
      </c>
      <c r="E50" s="124">
        <f>P!E49</f>
        <v>0</v>
      </c>
      <c r="F50" s="24"/>
      <c r="G50" s="24"/>
    </row>
    <row r="51" spans="1:7" ht="33.75" customHeight="1" x14ac:dyDescent="0.2">
      <c r="A51" s="122" t="s">
        <v>318</v>
      </c>
      <c r="B51" s="121" t="s">
        <v>386</v>
      </c>
      <c r="C51" s="154" t="s">
        <v>297</v>
      </c>
      <c r="D51" s="124">
        <f>P!D50</f>
        <v>30271</v>
      </c>
      <c r="E51" s="124">
        <f>P!E50</f>
        <v>19794</v>
      </c>
      <c r="F51" s="24"/>
      <c r="G51" s="24"/>
    </row>
    <row r="52" spans="1:7" ht="33.75" customHeight="1" x14ac:dyDescent="0.2">
      <c r="A52" s="122" t="s">
        <v>147</v>
      </c>
      <c r="B52" s="121" t="s">
        <v>608</v>
      </c>
      <c r="C52" s="154" t="s">
        <v>298</v>
      </c>
      <c r="D52" s="124">
        <f>P!D51</f>
        <v>0</v>
      </c>
      <c r="E52" s="124">
        <f>P!E51</f>
        <v>0</v>
      </c>
      <c r="F52" s="24"/>
      <c r="G52" s="24"/>
    </row>
    <row r="53" spans="1:7" ht="33.75" customHeight="1" x14ac:dyDescent="0.2">
      <c r="A53" s="122" t="s">
        <v>553</v>
      </c>
      <c r="B53" s="121" t="s">
        <v>387</v>
      </c>
      <c r="C53" s="154" t="s">
        <v>671</v>
      </c>
      <c r="D53" s="124">
        <f>P!D52</f>
        <v>700000</v>
      </c>
      <c r="E53" s="124">
        <f>P!E52</f>
        <v>1260000</v>
      </c>
      <c r="F53" s="24"/>
      <c r="G53" s="24"/>
    </row>
    <row r="54" spans="1:7" ht="33.75" customHeight="1" x14ac:dyDescent="0.2">
      <c r="A54" s="119" t="s">
        <v>149</v>
      </c>
      <c r="B54" s="120" t="s">
        <v>389</v>
      </c>
      <c r="C54" s="153" t="s">
        <v>333</v>
      </c>
      <c r="D54" s="157">
        <f>P!D61</f>
        <v>47164</v>
      </c>
      <c r="E54" s="157">
        <f>P!E61</f>
        <v>43176</v>
      </c>
      <c r="F54" s="24"/>
      <c r="G54" s="24"/>
    </row>
    <row r="55" spans="1:7" ht="33.75" customHeight="1" x14ac:dyDescent="0.2">
      <c r="A55" s="119" t="s">
        <v>43</v>
      </c>
      <c r="B55" s="120" t="s">
        <v>554</v>
      </c>
      <c r="C55" s="153" t="s">
        <v>334</v>
      </c>
      <c r="D55" s="157">
        <f>D56+D57</f>
        <v>47164</v>
      </c>
      <c r="E55" s="157">
        <f>E56+E57</f>
        <v>43176</v>
      </c>
      <c r="F55" s="24"/>
      <c r="G55" s="24"/>
    </row>
    <row r="56" spans="1:7" ht="33.75" customHeight="1" x14ac:dyDescent="0.2">
      <c r="A56" s="122" t="s">
        <v>44</v>
      </c>
      <c r="B56" s="121" t="s">
        <v>388</v>
      </c>
      <c r="C56" s="154" t="s">
        <v>672</v>
      </c>
      <c r="D56" s="124">
        <f>P!D62</f>
        <v>37072</v>
      </c>
      <c r="E56" s="124">
        <f>P!E62</f>
        <v>36536</v>
      </c>
      <c r="F56" s="24"/>
      <c r="G56" s="24"/>
    </row>
    <row r="57" spans="1:7" ht="33.75" customHeight="1" x14ac:dyDescent="0.2">
      <c r="A57" s="122" t="s">
        <v>130</v>
      </c>
      <c r="B57" s="121" t="s">
        <v>624</v>
      </c>
      <c r="C57" s="154" t="s">
        <v>35</v>
      </c>
      <c r="D57" s="124">
        <f>P!D63</f>
        <v>10092</v>
      </c>
      <c r="E57" s="124">
        <f>P!E63</f>
        <v>6640</v>
      </c>
      <c r="F57" s="24"/>
      <c r="G57" s="24"/>
    </row>
    <row r="58" spans="1:7" ht="33.75" customHeight="1" x14ac:dyDescent="0.2">
      <c r="A58" s="119" t="s">
        <v>129</v>
      </c>
      <c r="B58" s="120" t="s">
        <v>555</v>
      </c>
      <c r="C58" s="154" t="s">
        <v>36</v>
      </c>
      <c r="D58" s="156">
        <f>D59+D60+D61+D62</f>
        <v>0</v>
      </c>
      <c r="E58" s="156">
        <f>E59+E60+E61+E62</f>
        <v>0</v>
      </c>
      <c r="F58" s="24"/>
      <c r="G58" s="24"/>
    </row>
    <row r="59" spans="1:7" ht="33.75" customHeight="1" x14ac:dyDescent="0.2">
      <c r="A59" s="122" t="s">
        <v>327</v>
      </c>
      <c r="B59" s="121" t="s">
        <v>100</v>
      </c>
      <c r="C59" s="154" t="s">
        <v>37</v>
      </c>
      <c r="D59" s="124">
        <f>P!D67</f>
        <v>0</v>
      </c>
      <c r="E59" s="124">
        <f>P!E67</f>
        <v>0</v>
      </c>
      <c r="F59" s="24"/>
      <c r="G59" s="24"/>
    </row>
    <row r="60" spans="1:7" ht="33.75" customHeight="1" x14ac:dyDescent="0.2">
      <c r="A60" s="122" t="s">
        <v>135</v>
      </c>
      <c r="B60" s="121" t="s">
        <v>101</v>
      </c>
      <c r="C60" s="154" t="s">
        <v>38</v>
      </c>
      <c r="D60" s="124">
        <f>P!D68</f>
        <v>0</v>
      </c>
      <c r="E60" s="124">
        <f>P!E68</f>
        <v>0</v>
      </c>
      <c r="F60" s="24"/>
      <c r="G60" s="24"/>
    </row>
    <row r="61" spans="1:7" ht="33.200000000000003" customHeight="1" x14ac:dyDescent="0.2">
      <c r="A61" s="122" t="s">
        <v>136</v>
      </c>
      <c r="B61" s="121" t="s">
        <v>102</v>
      </c>
      <c r="C61" s="154" t="s">
        <v>765</v>
      </c>
      <c r="D61" s="124">
        <f>P!D69</f>
        <v>0</v>
      </c>
      <c r="E61" s="124">
        <f>P!E69</f>
        <v>0</v>
      </c>
      <c r="F61" s="24"/>
      <c r="G61" s="24"/>
    </row>
    <row r="62" spans="1:7" ht="32.25" customHeight="1" x14ac:dyDescent="0.2">
      <c r="A62" s="122" t="s">
        <v>673</v>
      </c>
      <c r="B62" s="121" t="s">
        <v>103</v>
      </c>
      <c r="C62" s="154" t="s">
        <v>766</v>
      </c>
      <c r="D62" s="124">
        <f>P!D70</f>
        <v>0</v>
      </c>
      <c r="E62" s="124">
        <f>P!E70</f>
        <v>0</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4"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345</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571" t="s">
        <v>610</v>
      </c>
      <c r="B3" s="571"/>
      <c r="C3" s="571"/>
      <c r="D3" s="571"/>
      <c r="E3" s="571"/>
      <c r="F3" s="571"/>
      <c r="G3" s="571"/>
      <c r="H3" s="571"/>
      <c r="I3" s="571"/>
      <c r="J3" s="571"/>
      <c r="K3" s="571"/>
      <c r="L3" s="571"/>
      <c r="M3" s="571"/>
      <c r="N3" s="571"/>
      <c r="O3" s="571"/>
      <c r="P3" s="43"/>
      <c r="Q3" s="43"/>
      <c r="R3" s="43"/>
      <c r="S3" s="43"/>
      <c r="T3" s="43"/>
      <c r="U3" s="43"/>
      <c r="V3" s="43"/>
      <c r="W3" s="43"/>
      <c r="X3" s="43"/>
      <c r="Y3" s="43"/>
      <c r="Z3" s="43"/>
      <c r="AA3" s="43"/>
      <c r="AB3" s="43"/>
      <c r="AC3" s="572"/>
      <c r="AD3" s="573"/>
      <c r="AE3" s="573"/>
      <c r="AF3" s="573"/>
      <c r="AG3" s="573"/>
      <c r="AH3" s="573"/>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574" t="s">
        <v>442</v>
      </c>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441</v>
      </c>
      <c r="L8" s="69"/>
      <c r="M8" s="91" t="e">
        <f>#REF!</f>
        <v>#REF!</v>
      </c>
      <c r="N8" s="91" t="e">
        <f>#REF!</f>
        <v>#REF!</v>
      </c>
      <c r="O8" s="54" t="s">
        <v>440</v>
      </c>
      <c r="P8" s="91" t="e">
        <f>#REF!</f>
        <v>#REF!</v>
      </c>
      <c r="Q8" s="91" t="e">
        <f>#REF!</f>
        <v>#REF!</v>
      </c>
      <c r="R8" s="54" t="s">
        <v>440</v>
      </c>
      <c r="S8" s="91">
        <v>2</v>
      </c>
      <c r="T8" s="91">
        <v>0</v>
      </c>
      <c r="U8" s="91" t="e">
        <f>#REF!</f>
        <v>#REF!</v>
      </c>
      <c r="V8" s="91" t="e">
        <f>#REF!</f>
        <v>#REF!</v>
      </c>
      <c r="W8" s="576" t="str">
        <f>TSS_de!W8</f>
        <v>(in vollen EUR)</v>
      </c>
      <c r="X8" s="577"/>
      <c r="Y8" s="577"/>
      <c r="Z8" s="577"/>
      <c r="AA8" s="577"/>
      <c r="AB8" s="578"/>
      <c r="AC8" s="43"/>
      <c r="AD8" s="43"/>
      <c r="AE8" s="43"/>
      <c r="AF8" s="43"/>
      <c r="AG8" s="43"/>
      <c r="AH8" s="43"/>
      <c r="AI8" s="43"/>
      <c r="AJ8" s="43"/>
    </row>
    <row r="9" spans="1:38" ht="21.95" customHeight="1" x14ac:dyDescent="0.2">
      <c r="A9" s="579"/>
      <c r="B9" s="579"/>
      <c r="C9" s="579"/>
      <c r="D9" s="579"/>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69"/>
      <c r="AJ9" s="570"/>
    </row>
    <row r="10" spans="1:38" ht="12.95" customHeight="1" x14ac:dyDescent="0.2">
      <c r="A10" s="569"/>
      <c r="B10" s="569"/>
      <c r="C10" s="569"/>
      <c r="D10" s="569"/>
      <c r="E10" s="569"/>
      <c r="F10" s="569"/>
      <c r="G10" s="569"/>
      <c r="H10" s="569"/>
      <c r="I10" s="569"/>
      <c r="J10" s="569"/>
      <c r="K10" s="569"/>
      <c r="L10" s="569"/>
      <c r="M10" s="569"/>
      <c r="N10" s="569"/>
      <c r="O10" s="569"/>
      <c r="P10" s="569"/>
      <c r="Q10" s="569"/>
      <c r="R10" s="569"/>
      <c r="S10" s="569"/>
      <c r="T10" s="569"/>
      <c r="U10" s="569"/>
      <c r="V10" s="569"/>
      <c r="W10" s="569"/>
      <c r="X10" s="569"/>
      <c r="Y10" s="569"/>
      <c r="Z10" s="569"/>
      <c r="AA10" s="569"/>
      <c r="AB10" s="569"/>
      <c r="AC10" s="569"/>
      <c r="AD10" s="569"/>
      <c r="AE10" s="569"/>
      <c r="AF10" s="569"/>
      <c r="AG10" s="569"/>
      <c r="AH10" s="569"/>
      <c r="AI10" s="569"/>
      <c r="AJ10" s="570"/>
    </row>
    <row r="11" spans="1:38" ht="12.95" customHeight="1" x14ac:dyDescent="0.2">
      <c r="A11" s="569"/>
      <c r="B11" s="570"/>
      <c r="C11" s="570"/>
      <c r="D11" s="570"/>
      <c r="E11" s="570"/>
      <c r="F11" s="570"/>
      <c r="G11" s="570"/>
      <c r="H11" s="570"/>
      <c r="I11" s="570"/>
      <c r="J11" s="570"/>
      <c r="K11" s="570"/>
      <c r="L11" s="570"/>
      <c r="M11" s="570"/>
      <c r="N11" s="570"/>
      <c r="O11" s="570"/>
      <c r="P11" s="570"/>
      <c r="Q11" s="570"/>
      <c r="R11" s="570"/>
      <c r="S11" s="570"/>
      <c r="T11" s="570"/>
      <c r="U11" s="570"/>
      <c r="V11" s="570"/>
      <c r="W11" s="570"/>
      <c r="X11" s="570"/>
      <c r="Y11" s="570"/>
      <c r="Z11" s="570"/>
      <c r="AA11" s="570"/>
      <c r="AB11" s="570"/>
      <c r="AC11" s="570"/>
      <c r="AD11" s="570"/>
      <c r="AE11" s="570"/>
      <c r="AF11" s="570"/>
      <c r="AG11" s="570"/>
      <c r="AH11" s="570"/>
      <c r="AI11" s="570"/>
      <c r="AJ11" s="570"/>
    </row>
    <row r="12" spans="1:38" ht="12.95" customHeight="1" x14ac:dyDescent="0.2">
      <c r="A12" s="570"/>
      <c r="B12" s="570"/>
      <c r="C12" s="570"/>
      <c r="D12" s="570"/>
      <c r="E12" s="570"/>
      <c r="F12" s="570"/>
      <c r="G12" s="570"/>
      <c r="H12" s="570"/>
      <c r="I12" s="570"/>
      <c r="J12" s="570"/>
      <c r="K12" s="570"/>
      <c r="L12" s="570"/>
      <c r="M12" s="570"/>
      <c r="N12" s="570"/>
      <c r="O12" s="570"/>
      <c r="P12" s="570"/>
      <c r="Q12" s="570"/>
      <c r="R12" s="570"/>
      <c r="S12" s="570"/>
      <c r="T12" s="570"/>
      <c r="U12" s="570"/>
      <c r="V12" s="570"/>
      <c r="W12" s="570"/>
      <c r="X12" s="570"/>
      <c r="Y12" s="570"/>
      <c r="Z12" s="570"/>
      <c r="AA12" s="570"/>
      <c r="AB12" s="570"/>
      <c r="AC12" s="570"/>
      <c r="AD12" s="570"/>
      <c r="AE12" s="570"/>
      <c r="AF12" s="570"/>
      <c r="AG12" s="570"/>
      <c r="AH12" s="570"/>
      <c r="AI12" s="570"/>
      <c r="AJ12" s="570"/>
    </row>
    <row r="13" spans="1:38" ht="12.95" customHeight="1" x14ac:dyDescent="0.2">
      <c r="A13" s="580"/>
      <c r="B13" s="580"/>
      <c r="C13" s="580"/>
      <c r="D13" s="580"/>
      <c r="E13" s="580"/>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c r="AJ13" s="47"/>
    </row>
    <row r="14" spans="1:38" ht="12.95" customHeight="1" x14ac:dyDescent="0.2">
      <c r="A14" s="71" t="s">
        <v>444</v>
      </c>
      <c r="B14" s="72"/>
      <c r="C14" s="72"/>
      <c r="D14" s="72"/>
      <c r="E14" s="72"/>
      <c r="F14" s="72"/>
      <c r="G14" s="72"/>
      <c r="H14" s="72"/>
      <c r="I14" s="72"/>
      <c r="J14" s="72"/>
      <c r="K14" s="73"/>
      <c r="L14" s="72" t="s">
        <v>344</v>
      </c>
      <c r="M14" s="72"/>
      <c r="N14" s="72"/>
      <c r="O14" s="72"/>
      <c r="P14" s="72"/>
      <c r="Q14" s="72"/>
      <c r="R14" s="72" t="s">
        <v>344</v>
      </c>
      <c r="S14" s="72"/>
      <c r="T14" s="72"/>
      <c r="U14" s="72"/>
      <c r="V14" s="72"/>
      <c r="W14" s="72"/>
      <c r="X14" s="71"/>
      <c r="Y14" s="72"/>
      <c r="Z14" s="72"/>
      <c r="AA14" s="72"/>
      <c r="AB14" s="72"/>
      <c r="AC14" s="72"/>
      <c r="AD14" s="72" t="s">
        <v>341</v>
      </c>
      <c r="AE14" s="72"/>
      <c r="AF14" s="72"/>
      <c r="AG14" s="72" t="s">
        <v>342</v>
      </c>
      <c r="AH14" s="72"/>
      <c r="AI14" s="72"/>
      <c r="AJ14" s="73"/>
    </row>
    <row r="15" spans="1:38" ht="17.25" customHeight="1" x14ac:dyDescent="0.2">
      <c r="A15" s="220" t="e">
        <f>#REF!</f>
        <v>#REF!</v>
      </c>
      <c r="B15" s="220" t="e">
        <f>#REF!</f>
        <v>#REF!</v>
      </c>
      <c r="C15" s="220" t="e">
        <f>#REF!</f>
        <v>#REF!</v>
      </c>
      <c r="D15" s="220" t="e">
        <f>#REF!</f>
        <v>#REF!</v>
      </c>
      <c r="E15" s="220" t="e">
        <f>#REF!</f>
        <v>#REF!</v>
      </c>
      <c r="F15" s="220" t="e">
        <f>#REF!</f>
        <v>#REF!</v>
      </c>
      <c r="G15" s="220" t="e">
        <f>#REF!</f>
        <v>#REF!</v>
      </c>
      <c r="H15" s="220" t="e">
        <f>#REF!</f>
        <v>#REF!</v>
      </c>
      <c r="I15" s="220" t="e">
        <f>#REF!</f>
        <v>#REF!</v>
      </c>
      <c r="J15" s="220" t="e">
        <f>#REF!</f>
        <v>#REF!</v>
      </c>
      <c r="K15" s="75"/>
      <c r="L15" s="59" t="e">
        <f>#REF!</f>
        <v>#REF!</v>
      </c>
      <c r="M15" s="47" t="s">
        <v>432</v>
      </c>
      <c r="N15" s="47"/>
      <c r="O15" s="47"/>
      <c r="P15" s="47"/>
      <c r="Q15" s="47"/>
      <c r="R15" s="47"/>
      <c r="S15" s="59" t="e">
        <f>#REF!</f>
        <v>#REF!</v>
      </c>
      <c r="T15" s="79" t="s">
        <v>430</v>
      </c>
      <c r="U15" s="47"/>
      <c r="V15" s="47"/>
      <c r="W15" s="47"/>
      <c r="X15" s="76" t="s">
        <v>445</v>
      </c>
      <c r="Y15" s="47"/>
      <c r="Z15" s="47"/>
      <c r="AA15" s="47"/>
      <c r="AB15" s="47" t="s">
        <v>447</v>
      </c>
      <c r="AC15" s="47"/>
      <c r="AD15" s="59" t="e">
        <f>#REF!</f>
        <v>#REF!</v>
      </c>
      <c r="AE15" s="59" t="e">
        <f>#REF!</f>
        <v>#REF!</v>
      </c>
      <c r="AF15" s="58"/>
      <c r="AG15" s="59">
        <v>2</v>
      </c>
      <c r="AH15" s="59">
        <v>0</v>
      </c>
      <c r="AI15" s="59" t="e">
        <f>#REF!</f>
        <v>#REF!</v>
      </c>
      <c r="AJ15" s="59" t="e">
        <f>#REF!</f>
        <v>#REF!</v>
      </c>
    </row>
    <row r="16" spans="1:38" ht="18" customHeight="1" x14ac:dyDescent="0.2">
      <c r="A16" s="76" t="s">
        <v>611</v>
      </c>
      <c r="B16" s="47"/>
      <c r="C16" s="47"/>
      <c r="D16" s="47"/>
      <c r="E16" s="47"/>
      <c r="F16" s="47"/>
      <c r="G16" s="47"/>
      <c r="H16" s="47"/>
      <c r="I16" s="47"/>
      <c r="J16" s="47"/>
      <c r="K16" s="75"/>
      <c r="L16" s="60"/>
      <c r="M16" s="47" t="s">
        <v>433</v>
      </c>
      <c r="N16" s="47"/>
      <c r="O16" s="47"/>
      <c r="P16" s="47"/>
      <c r="Q16" s="47"/>
      <c r="R16" s="47"/>
      <c r="S16" s="91"/>
      <c r="T16" s="139" t="s">
        <v>431</v>
      </c>
      <c r="U16" s="79"/>
      <c r="V16" s="79"/>
      <c r="W16" s="79"/>
      <c r="X16" s="76" t="s">
        <v>446</v>
      </c>
      <c r="Y16" s="47"/>
      <c r="Z16" s="47"/>
      <c r="AA16" s="47"/>
      <c r="AB16" s="47" t="s">
        <v>343</v>
      </c>
      <c r="AC16" s="47"/>
      <c r="AD16" s="59" t="e">
        <f>#REF!</f>
        <v>#REF!</v>
      </c>
      <c r="AE16" s="59" t="e">
        <f>#REF!</f>
        <v>#REF!</v>
      </c>
      <c r="AF16" s="58"/>
      <c r="AG16" s="59">
        <v>2</v>
      </c>
      <c r="AH16" s="59">
        <v>0</v>
      </c>
      <c r="AI16" s="59" t="e">
        <f>#REF!</f>
        <v>#REF!</v>
      </c>
      <c r="AJ16" s="59" t="e">
        <f>#REF!</f>
        <v>#REF!</v>
      </c>
      <c r="AK16" s="39"/>
      <c r="AL16" s="7"/>
    </row>
    <row r="17" spans="1:38" ht="18" customHeight="1" x14ac:dyDescent="0.2">
      <c r="A17" s="222" t="e">
        <f>#REF!</f>
        <v>#REF!</v>
      </c>
      <c r="B17" s="222" t="e">
        <f>#REF!</f>
        <v>#REF!</v>
      </c>
      <c r="C17" s="222" t="e">
        <f>#REF!</f>
        <v>#REF!</v>
      </c>
      <c r="D17" s="222" t="e">
        <f>#REF!</f>
        <v>#REF!</v>
      </c>
      <c r="E17" s="222" t="e">
        <f>#REF!</f>
        <v>#REF!</v>
      </c>
      <c r="F17" s="222" t="e">
        <f>#REF!</f>
        <v>#REF!</v>
      </c>
      <c r="G17" s="222" t="e">
        <f>#REF!</f>
        <v>#REF!</v>
      </c>
      <c r="H17" s="222" t="e">
        <f>#REF!</f>
        <v>#REF!</v>
      </c>
      <c r="I17" s="47"/>
      <c r="J17" s="47"/>
      <c r="K17" s="75"/>
      <c r="L17" s="60"/>
      <c r="M17" s="47" t="s">
        <v>434</v>
      </c>
      <c r="N17" s="47"/>
      <c r="O17" s="47"/>
      <c r="P17" s="47"/>
      <c r="Q17" s="47"/>
      <c r="R17" s="47"/>
      <c r="S17" s="47"/>
      <c r="T17" s="47"/>
      <c r="U17" s="47"/>
      <c r="V17" s="47"/>
      <c r="W17" s="47"/>
      <c r="X17" s="71" t="s">
        <v>448</v>
      </c>
      <c r="Y17" s="72"/>
      <c r="Z17" s="72"/>
      <c r="AA17" s="72"/>
      <c r="AB17" s="72" t="s">
        <v>447</v>
      </c>
      <c r="AC17" s="72"/>
      <c r="AD17" s="59" t="e">
        <f>#REF!</f>
        <v>#REF!</v>
      </c>
      <c r="AE17" s="59" t="e">
        <f>#REF!</f>
        <v>#REF!</v>
      </c>
      <c r="AF17" s="51"/>
      <c r="AG17" s="59">
        <v>2</v>
      </c>
      <c r="AH17" s="59">
        <v>0</v>
      </c>
      <c r="AI17" s="59" t="e">
        <f>#REF!</f>
        <v>#REF!</v>
      </c>
      <c r="AJ17" s="59" t="e">
        <f>#REF!</f>
        <v>#REF!</v>
      </c>
      <c r="AK17" s="39"/>
      <c r="AL17" s="7"/>
    </row>
    <row r="18" spans="1:38" ht="18" customHeight="1" x14ac:dyDescent="0.2">
      <c r="A18" s="76" t="s">
        <v>662</v>
      </c>
      <c r="B18" s="47"/>
      <c r="C18" s="47"/>
      <c r="D18" s="47"/>
      <c r="E18" s="47"/>
      <c r="F18" s="47"/>
      <c r="G18" s="47"/>
      <c r="H18" s="47"/>
      <c r="I18" s="47"/>
      <c r="J18" s="47"/>
      <c r="K18" s="75"/>
      <c r="L18" s="47"/>
      <c r="M18" s="140" t="s">
        <v>435</v>
      </c>
      <c r="N18" s="47"/>
      <c r="O18" s="47"/>
      <c r="P18" s="47"/>
      <c r="Q18" s="47"/>
      <c r="R18" s="47"/>
      <c r="S18" s="47"/>
      <c r="T18" s="47"/>
      <c r="U18" s="47"/>
      <c r="V18" s="47"/>
      <c r="W18" s="47"/>
      <c r="X18" s="76" t="s">
        <v>449</v>
      </c>
      <c r="Y18" s="47"/>
      <c r="Z18" s="47"/>
      <c r="AA18" s="47"/>
      <c r="AB18" s="47" t="s">
        <v>343</v>
      </c>
      <c r="AC18" s="47"/>
      <c r="AD18" s="59" t="e">
        <f>#REF!</f>
        <v>#REF!</v>
      </c>
      <c r="AE18" s="59" t="e">
        <f>#REF!</f>
        <v>#REF!</v>
      </c>
      <c r="AF18" s="88"/>
      <c r="AG18" s="59">
        <v>2</v>
      </c>
      <c r="AH18" s="59">
        <v>0</v>
      </c>
      <c r="AI18" s="59" t="e">
        <f>#REF!</f>
        <v>#REF!</v>
      </c>
      <c r="AJ18" s="59" t="e">
        <f>#REF!</f>
        <v>#REF!</v>
      </c>
      <c r="AK18" s="39"/>
      <c r="AL18" s="7"/>
    </row>
    <row r="19" spans="1:38" ht="18" customHeight="1" x14ac:dyDescent="0.2">
      <c r="A19" s="222" t="e">
        <f>#REF!</f>
        <v>#REF!</v>
      </c>
      <c r="B19" s="222" t="e">
        <f>#REF!</f>
        <v>#REF!</v>
      </c>
      <c r="C19" s="222" t="e">
        <f>#REF!</f>
        <v>#REF!</v>
      </c>
      <c r="D19" s="222" t="e">
        <f>#REF!</f>
        <v>#REF!</v>
      </c>
      <c r="E19" s="222" t="e">
        <f>#REF!</f>
        <v>#REF!</v>
      </c>
      <c r="F19" s="222" t="e">
        <f>#REF!</f>
        <v>#REF!</v>
      </c>
      <c r="G19" s="222"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596</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20" t="e">
        <f>#REF!</f>
        <v>#REF!</v>
      </c>
      <c r="B21" s="220" t="e">
        <f>#REF!</f>
        <v>#REF!</v>
      </c>
      <c r="C21" s="220" t="e">
        <f>#REF!</f>
        <v>#REF!</v>
      </c>
      <c r="D21" s="220" t="e">
        <f>#REF!</f>
        <v>#REF!</v>
      </c>
      <c r="E21" s="220" t="e">
        <f>#REF!</f>
        <v>#REF!</v>
      </c>
      <c r="F21" s="220" t="e">
        <f>#REF!</f>
        <v>#REF!</v>
      </c>
      <c r="G21" s="220" t="e">
        <f>#REF!</f>
        <v>#REF!</v>
      </c>
      <c r="H21" s="220" t="e">
        <f>#REF!</f>
        <v>#REF!</v>
      </c>
      <c r="I21" s="220" t="e">
        <f>#REF!</f>
        <v>#REF!</v>
      </c>
      <c r="J21" s="220" t="e">
        <f>#REF!</f>
        <v>#REF!</v>
      </c>
      <c r="K21" s="220" t="e">
        <f>#REF!</f>
        <v>#REF!</v>
      </c>
      <c r="L21" s="220" t="e">
        <f>#REF!</f>
        <v>#REF!</v>
      </c>
      <c r="M21" s="220" t="e">
        <f>#REF!</f>
        <v>#REF!</v>
      </c>
      <c r="N21" s="220" t="e">
        <f>#REF!</f>
        <v>#REF!</v>
      </c>
      <c r="O21" s="220" t="e">
        <f>#REF!</f>
        <v>#REF!</v>
      </c>
      <c r="P21" s="220" t="e">
        <f>#REF!</f>
        <v>#REF!</v>
      </c>
      <c r="Q21" s="220" t="e">
        <f>#REF!</f>
        <v>#REF!</v>
      </c>
      <c r="R21" s="220" t="e">
        <f>#REF!</f>
        <v>#REF!</v>
      </c>
      <c r="S21" s="220" t="e">
        <f>#REF!</f>
        <v>#REF!</v>
      </c>
      <c r="T21" s="220" t="e">
        <f>#REF!</f>
        <v>#REF!</v>
      </c>
      <c r="U21" s="220" t="e">
        <f>#REF!</f>
        <v>#REF!</v>
      </c>
      <c r="V21" s="220" t="e">
        <f>#REF!</f>
        <v>#REF!</v>
      </c>
      <c r="W21" s="220" t="e">
        <f>#REF!</f>
        <v>#REF!</v>
      </c>
      <c r="X21" s="220" t="e">
        <f>#REF!</f>
        <v>#REF!</v>
      </c>
      <c r="Y21" s="220" t="e">
        <f>#REF!</f>
        <v>#REF!</v>
      </c>
      <c r="Z21" s="220" t="e">
        <f>#REF!</f>
        <v>#REF!</v>
      </c>
      <c r="AA21" s="220" t="e">
        <f>#REF!</f>
        <v>#REF!</v>
      </c>
      <c r="AB21" s="220" t="e">
        <f>#REF!</f>
        <v>#REF!</v>
      </c>
      <c r="AC21" s="220" t="e">
        <f>#REF!</f>
        <v>#REF!</v>
      </c>
      <c r="AD21" s="220" t="e">
        <f>#REF!</f>
        <v>#REF!</v>
      </c>
      <c r="AE21" s="220" t="e">
        <f>#REF!</f>
        <v>#REF!</v>
      </c>
      <c r="AF21" s="220" t="e">
        <f>#REF!</f>
        <v>#REF!</v>
      </c>
      <c r="AG21" s="220" t="e">
        <f>#REF!</f>
        <v>#REF!</v>
      </c>
      <c r="AH21" s="220" t="e">
        <f>#REF!</f>
        <v>#REF!</v>
      </c>
      <c r="AI21" s="220" t="e">
        <f>#REF!</f>
        <v>#REF!</v>
      </c>
      <c r="AJ21" s="220"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664" t="s">
        <v>436</v>
      </c>
      <c r="B23" s="665"/>
      <c r="C23" s="665"/>
      <c r="D23" s="665"/>
      <c r="E23" s="665"/>
      <c r="F23" s="665"/>
      <c r="G23" s="665"/>
      <c r="H23" s="665"/>
      <c r="I23" s="665"/>
      <c r="J23" s="665"/>
      <c r="K23" s="665"/>
      <c r="L23" s="665"/>
      <c r="M23" s="665"/>
      <c r="N23" s="665"/>
      <c r="O23" s="665"/>
      <c r="P23" s="665"/>
      <c r="Q23" s="665"/>
      <c r="R23" s="665"/>
      <c r="S23" s="665"/>
      <c r="T23" s="665"/>
      <c r="U23" s="665"/>
      <c r="V23" s="665"/>
      <c r="W23" s="665"/>
      <c r="X23" s="665"/>
      <c r="Y23" s="665"/>
      <c r="Z23" s="665"/>
      <c r="AA23" s="665"/>
      <c r="AB23" s="665"/>
      <c r="AC23" s="665"/>
      <c r="AD23" s="665"/>
      <c r="AE23" s="665"/>
      <c r="AF23" s="665"/>
      <c r="AG23" s="665"/>
      <c r="AH23" s="665"/>
      <c r="AI23" s="665"/>
      <c r="AJ23" s="666"/>
      <c r="AK23" s="39"/>
      <c r="AL23" s="7"/>
    </row>
    <row r="24" spans="1:38" ht="18" customHeight="1" x14ac:dyDescent="0.2">
      <c r="A24" s="71" t="s">
        <v>437</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438</v>
      </c>
      <c r="AE24" s="72"/>
      <c r="AF24" s="72"/>
      <c r="AG24" s="72"/>
      <c r="AH24" s="72"/>
      <c r="AI24" s="72"/>
      <c r="AJ24" s="73"/>
      <c r="AK24" s="7"/>
      <c r="AL24" s="7"/>
    </row>
    <row r="25" spans="1:38" ht="18" customHeight="1" x14ac:dyDescent="0.2">
      <c r="A25" s="220" t="e">
        <f>#REF!</f>
        <v>#REF!</v>
      </c>
      <c r="B25" s="220" t="e">
        <f>#REF!</f>
        <v>#REF!</v>
      </c>
      <c r="C25" s="220" t="e">
        <f>#REF!</f>
        <v>#REF!</v>
      </c>
      <c r="D25" s="220" t="e">
        <f>#REF!</f>
        <v>#REF!</v>
      </c>
      <c r="E25" s="220" t="e">
        <f>#REF!</f>
        <v>#REF!</v>
      </c>
      <c r="F25" s="220" t="e">
        <f>#REF!</f>
        <v>#REF!</v>
      </c>
      <c r="G25" s="220" t="e">
        <f>#REF!</f>
        <v>#REF!</v>
      </c>
      <c r="H25" s="220" t="e">
        <f>#REF!</f>
        <v>#REF!</v>
      </c>
      <c r="I25" s="220" t="e">
        <f>#REF!</f>
        <v>#REF!</v>
      </c>
      <c r="J25" s="220" t="e">
        <f>#REF!</f>
        <v>#REF!</v>
      </c>
      <c r="K25" s="220" t="e">
        <f>#REF!</f>
        <v>#REF!</v>
      </c>
      <c r="L25" s="220" t="e">
        <f>#REF!</f>
        <v>#REF!</v>
      </c>
      <c r="M25" s="220" t="e">
        <f>#REF!</f>
        <v>#REF!</v>
      </c>
      <c r="N25" s="220" t="e">
        <f>#REF!</f>
        <v>#REF!</v>
      </c>
      <c r="O25" s="220" t="e">
        <f>#REF!</f>
        <v>#REF!</v>
      </c>
      <c r="P25" s="220" t="e">
        <f>#REF!</f>
        <v>#REF!</v>
      </c>
      <c r="Q25" s="220" t="e">
        <f>#REF!</f>
        <v>#REF!</v>
      </c>
      <c r="R25" s="220" t="e">
        <f>#REF!</f>
        <v>#REF!</v>
      </c>
      <c r="S25" s="220" t="e">
        <f>#REF!</f>
        <v>#REF!</v>
      </c>
      <c r="T25" s="220" t="e">
        <f>#REF!</f>
        <v>#REF!</v>
      </c>
      <c r="U25" s="220" t="e">
        <f>#REF!</f>
        <v>#REF!</v>
      </c>
      <c r="V25" s="220" t="e">
        <f>#REF!</f>
        <v>#REF!</v>
      </c>
      <c r="W25" s="220" t="e">
        <f>#REF!</f>
        <v>#REF!</v>
      </c>
      <c r="X25" s="220" t="e">
        <f>#REF!</f>
        <v>#REF!</v>
      </c>
      <c r="Y25" s="220" t="e">
        <f>#REF!</f>
        <v>#REF!</v>
      </c>
      <c r="Z25" s="220" t="e">
        <f>#REF!</f>
        <v>#REF!</v>
      </c>
      <c r="AA25" s="220" t="e">
        <f>#REF!</f>
        <v>#REF!</v>
      </c>
      <c r="AB25" s="58"/>
      <c r="AC25" s="221"/>
      <c r="AD25" s="220" t="e">
        <f>#REF!</f>
        <v>#REF!</v>
      </c>
      <c r="AE25" s="220" t="e">
        <f>#REF!</f>
        <v>#REF!</v>
      </c>
      <c r="AF25" s="220" t="e">
        <f>#REF!</f>
        <v>#REF!</v>
      </c>
      <c r="AG25" s="220" t="e">
        <f>#REF!</f>
        <v>#REF!</v>
      </c>
      <c r="AH25" s="220" t="e">
        <f>#REF!</f>
        <v>#REF!</v>
      </c>
      <c r="AI25" s="220" t="e">
        <f>#REF!</f>
        <v>#REF!</v>
      </c>
      <c r="AJ25" s="220" t="e">
        <f>#REF!</f>
        <v>#REF!</v>
      </c>
      <c r="AK25" s="7"/>
      <c r="AL25" s="7"/>
    </row>
    <row r="26" spans="1:38" ht="18" customHeight="1" x14ac:dyDescent="0.2">
      <c r="A26" s="76" t="s">
        <v>346</v>
      </c>
      <c r="B26" s="47"/>
      <c r="C26" s="47"/>
      <c r="D26" s="47"/>
      <c r="E26" s="47"/>
      <c r="F26" s="47"/>
      <c r="G26" s="47"/>
      <c r="H26" s="47" t="s">
        <v>443</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20" t="e">
        <f>#REF!</f>
        <v>#REF!</v>
      </c>
      <c r="B27" s="220" t="e">
        <f>#REF!</f>
        <v>#REF!</v>
      </c>
      <c r="C27" s="220" t="e">
        <f>#REF!</f>
        <v>#REF!</v>
      </c>
      <c r="D27" s="220" t="e">
        <f>#REF!</f>
        <v>#REF!</v>
      </c>
      <c r="E27" s="220" t="e">
        <f>#REF!</f>
        <v>#REF!</v>
      </c>
      <c r="F27" s="220"/>
      <c r="G27" s="221"/>
      <c r="H27" s="220" t="e">
        <f>#REF!</f>
        <v>#REF!</v>
      </c>
      <c r="I27" s="220" t="e">
        <f>#REF!</f>
        <v>#REF!</v>
      </c>
      <c r="J27" s="220" t="e">
        <f>#REF!</f>
        <v>#REF!</v>
      </c>
      <c r="K27" s="220" t="e">
        <f>#REF!</f>
        <v>#REF!</v>
      </c>
      <c r="L27" s="220" t="e">
        <f>#REF!</f>
        <v>#REF!</v>
      </c>
      <c r="M27" s="220" t="e">
        <f>#REF!</f>
        <v>#REF!</v>
      </c>
      <c r="N27" s="220"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347</v>
      </c>
      <c r="B28" s="47"/>
      <c r="C28" s="47"/>
      <c r="D28" s="47"/>
      <c r="E28" s="47"/>
      <c r="F28" s="47"/>
      <c r="G28" s="47"/>
      <c r="H28" s="47"/>
      <c r="I28" s="47"/>
      <c r="J28" s="47"/>
      <c r="K28" s="47"/>
      <c r="L28" s="47"/>
      <c r="M28" s="47"/>
      <c r="N28" s="47"/>
      <c r="O28" s="47"/>
      <c r="P28" s="47"/>
      <c r="Q28" s="47"/>
      <c r="R28" s="47"/>
      <c r="S28" s="47"/>
      <c r="T28" s="47" t="s">
        <v>348</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469</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450</v>
      </c>
      <c r="B33" s="72"/>
      <c r="C33" s="72"/>
      <c r="D33" s="72"/>
      <c r="E33" s="72"/>
      <c r="F33" s="72"/>
      <c r="G33" s="72"/>
      <c r="H33" s="72"/>
      <c r="I33" s="72"/>
      <c r="J33" s="72"/>
      <c r="K33" s="581" t="s">
        <v>636</v>
      </c>
      <c r="L33" s="582"/>
      <c r="M33" s="582"/>
      <c r="N33" s="582"/>
      <c r="O33" s="582"/>
      <c r="P33" s="582"/>
      <c r="Q33" s="582"/>
      <c r="R33" s="583"/>
      <c r="S33" s="581" t="s">
        <v>648</v>
      </c>
      <c r="T33" s="582"/>
      <c r="U33" s="582"/>
      <c r="V33" s="582"/>
      <c r="W33" s="582"/>
      <c r="X33" s="582"/>
      <c r="Y33" s="582"/>
      <c r="Z33" s="583"/>
      <c r="AA33" s="581" t="s">
        <v>635</v>
      </c>
      <c r="AB33" s="582"/>
      <c r="AC33" s="582"/>
      <c r="AD33" s="582"/>
      <c r="AE33" s="582"/>
      <c r="AF33" s="582"/>
      <c r="AG33" s="582"/>
      <c r="AH33" s="582"/>
      <c r="AI33" s="582"/>
      <c r="AJ33" s="583"/>
    </row>
    <row r="34" spans="1:54" ht="18" customHeight="1" x14ac:dyDescent="0.2">
      <c r="A34" s="220" t="e">
        <f>#REF!</f>
        <v>#REF!</v>
      </c>
      <c r="B34" s="220" t="e">
        <f>#REF!</f>
        <v>#REF!</v>
      </c>
      <c r="C34" s="58" t="s">
        <v>440</v>
      </c>
      <c r="D34" s="220" t="e">
        <f>#REF!</f>
        <v>#REF!</v>
      </c>
      <c r="E34" s="59" t="e">
        <f>#REF!</f>
        <v>#REF!</v>
      </c>
      <c r="F34" s="58" t="s">
        <v>440</v>
      </c>
      <c r="G34" s="220" t="e">
        <f>#REF!</f>
        <v>#REF!</v>
      </c>
      <c r="H34" s="220" t="e">
        <f>#REF!</f>
        <v>#REF!</v>
      </c>
      <c r="I34" s="220" t="e">
        <f>#REF!</f>
        <v>#REF!</v>
      </c>
      <c r="J34" s="220" t="e">
        <f>#REF!</f>
        <v>#REF!</v>
      </c>
      <c r="K34" s="584" t="s">
        <v>452</v>
      </c>
      <c r="L34" s="585"/>
      <c r="M34" s="585"/>
      <c r="N34" s="585"/>
      <c r="O34" s="585"/>
      <c r="P34" s="585"/>
      <c r="Q34" s="585"/>
      <c r="R34" s="586"/>
      <c r="S34" s="584"/>
      <c r="T34" s="585"/>
      <c r="U34" s="585"/>
      <c r="V34" s="585"/>
      <c r="W34" s="585"/>
      <c r="X34" s="585"/>
      <c r="Y34" s="585"/>
      <c r="Z34" s="586"/>
      <c r="AA34" s="584"/>
      <c r="AB34" s="585"/>
      <c r="AC34" s="585"/>
      <c r="AD34" s="585"/>
      <c r="AE34" s="585"/>
      <c r="AF34" s="585"/>
      <c r="AG34" s="585"/>
      <c r="AH34" s="585"/>
      <c r="AI34" s="585"/>
      <c r="AJ34" s="586"/>
    </row>
    <row r="35" spans="1:54" ht="18" customHeight="1" x14ac:dyDescent="0.2">
      <c r="A35" s="76"/>
      <c r="B35" s="47"/>
      <c r="C35" s="47"/>
      <c r="D35" s="47"/>
      <c r="E35" s="47"/>
      <c r="F35" s="47"/>
      <c r="G35" s="47"/>
      <c r="H35" s="47"/>
      <c r="I35" s="47"/>
      <c r="J35" s="47"/>
      <c r="K35" s="584" t="s">
        <v>453</v>
      </c>
      <c r="L35" s="585"/>
      <c r="M35" s="585"/>
      <c r="N35" s="585"/>
      <c r="O35" s="585"/>
      <c r="P35" s="585"/>
      <c r="Q35" s="585"/>
      <c r="R35" s="586"/>
      <c r="S35" s="584"/>
      <c r="T35" s="585"/>
      <c r="U35" s="585"/>
      <c r="V35" s="585"/>
      <c r="W35" s="585"/>
      <c r="X35" s="585"/>
      <c r="Y35" s="585"/>
      <c r="Z35" s="586"/>
      <c r="AA35" s="584"/>
      <c r="AB35" s="585"/>
      <c r="AC35" s="585"/>
      <c r="AD35" s="585"/>
      <c r="AE35" s="585"/>
      <c r="AF35" s="585"/>
      <c r="AG35" s="585"/>
      <c r="AH35" s="585"/>
      <c r="AI35" s="585"/>
      <c r="AJ35" s="586"/>
    </row>
    <row r="36" spans="1:54" ht="18" customHeight="1" x14ac:dyDescent="0.2">
      <c r="A36" s="71" t="s">
        <v>451</v>
      </c>
      <c r="B36" s="72"/>
      <c r="C36" s="72"/>
      <c r="D36" s="72"/>
      <c r="E36" s="72"/>
      <c r="F36" s="72"/>
      <c r="G36" s="72"/>
      <c r="H36" s="72"/>
      <c r="I36" s="72"/>
      <c r="J36" s="73"/>
      <c r="K36" s="584" t="s">
        <v>454</v>
      </c>
      <c r="L36" s="585"/>
      <c r="M36" s="585"/>
      <c r="N36" s="585"/>
      <c r="O36" s="585"/>
      <c r="P36" s="585"/>
      <c r="Q36" s="585"/>
      <c r="R36" s="586"/>
      <c r="S36" s="584"/>
      <c r="T36" s="585"/>
      <c r="U36" s="585"/>
      <c r="V36" s="585"/>
      <c r="W36" s="585"/>
      <c r="X36" s="585"/>
      <c r="Y36" s="585"/>
      <c r="Z36" s="586"/>
      <c r="AA36" s="584"/>
      <c r="AB36" s="585"/>
      <c r="AC36" s="585"/>
      <c r="AD36" s="585"/>
      <c r="AE36" s="585"/>
      <c r="AF36" s="585"/>
      <c r="AG36" s="585"/>
      <c r="AH36" s="585"/>
      <c r="AI36" s="585"/>
      <c r="AJ36" s="586"/>
    </row>
    <row r="37" spans="1:54" ht="18" customHeight="1" x14ac:dyDescent="0.2">
      <c r="A37" s="59" t="e">
        <f>#REF!</f>
        <v>#REF!</v>
      </c>
      <c r="B37" s="59" t="e">
        <f>#REF!</f>
        <v>#REF!</v>
      </c>
      <c r="C37" s="88"/>
      <c r="D37" s="220" t="e">
        <f>#REF!</f>
        <v>#REF!</v>
      </c>
      <c r="E37" s="59" t="e">
        <f>#REF!</f>
        <v>#REF!</v>
      </c>
      <c r="F37" s="88"/>
      <c r="G37" s="220" t="e">
        <f>#REF!</f>
        <v>#REF!</v>
      </c>
      <c r="H37" s="220" t="e">
        <f>#REF!</f>
        <v>#REF!</v>
      </c>
      <c r="I37" s="74" t="e">
        <f>#REF!</f>
        <v>#REF!</v>
      </c>
      <c r="J37" s="74" t="e">
        <f>#REF!</f>
        <v>#REF!</v>
      </c>
      <c r="K37" s="587" t="s">
        <v>455</v>
      </c>
      <c r="L37" s="588"/>
      <c r="M37" s="588"/>
      <c r="N37" s="588"/>
      <c r="O37" s="588"/>
      <c r="P37" s="588"/>
      <c r="Q37" s="588"/>
      <c r="R37" s="589"/>
      <c r="S37" s="587"/>
      <c r="T37" s="588"/>
      <c r="U37" s="588"/>
      <c r="V37" s="588"/>
      <c r="W37" s="588"/>
      <c r="X37" s="588"/>
      <c r="Y37" s="588"/>
      <c r="Z37" s="589"/>
      <c r="AA37" s="587"/>
      <c r="AB37" s="588"/>
      <c r="AC37" s="588"/>
      <c r="AD37" s="588"/>
      <c r="AE37" s="588"/>
      <c r="AF37" s="588"/>
      <c r="AG37" s="588"/>
      <c r="AH37" s="588"/>
      <c r="AI37" s="588"/>
      <c r="AJ37" s="589"/>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4" type="noConversion"/>
  <pageMargins left="0.56000000000000005" right="0.21" top="0.35" bottom="0.28000000000000003" header="0.36" footer="0.19"/>
  <pageSetup paperSize="9" orientation="portrait" horizontalDpi="1200" verticalDpi="1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667" t="s">
        <v>368</v>
      </c>
      <c r="B1" s="669" t="s">
        <v>634</v>
      </c>
      <c r="C1" s="669" t="s">
        <v>390</v>
      </c>
      <c r="D1" s="513" t="s">
        <v>391</v>
      </c>
      <c r="E1" s="513"/>
      <c r="F1" s="22"/>
      <c r="G1" s="22"/>
    </row>
    <row r="2" spans="1:7" s="150" customFormat="1" ht="36" customHeight="1" x14ac:dyDescent="0.2">
      <c r="A2" s="668"/>
      <c r="B2" s="670"/>
      <c r="C2" s="670"/>
      <c r="D2" s="117" t="s">
        <v>392</v>
      </c>
      <c r="E2" s="117" t="s">
        <v>394</v>
      </c>
      <c r="F2" s="22"/>
      <c r="G2" s="22"/>
    </row>
    <row r="3" spans="1:7" ht="33.75" customHeight="1" x14ac:dyDescent="0.2">
      <c r="A3" s="134" t="s">
        <v>178</v>
      </c>
      <c r="B3" s="121" t="s">
        <v>558</v>
      </c>
      <c r="C3" s="107" t="s">
        <v>179</v>
      </c>
      <c r="D3" s="124">
        <f>VZaS!D3</f>
        <v>6220246</v>
      </c>
      <c r="E3" s="124">
        <f>VZaS!E3</f>
        <v>0</v>
      </c>
      <c r="F3" s="23"/>
      <c r="G3" s="23"/>
    </row>
    <row r="4" spans="1:7" ht="33.75" customHeight="1" x14ac:dyDescent="0.2">
      <c r="A4" s="122" t="s">
        <v>112</v>
      </c>
      <c r="B4" s="121" t="s">
        <v>477</v>
      </c>
      <c r="C4" s="107" t="s">
        <v>180</v>
      </c>
      <c r="D4" s="124">
        <f>VZaS!D4</f>
        <v>6219124</v>
      </c>
      <c r="E4" s="124">
        <f>VZaS!E4</f>
        <v>5758029</v>
      </c>
      <c r="F4" s="24"/>
      <c r="G4" s="24"/>
    </row>
    <row r="5" spans="1:7" ht="33.75" customHeight="1" x14ac:dyDescent="0.2">
      <c r="A5" s="119" t="s">
        <v>152</v>
      </c>
      <c r="B5" s="120" t="s">
        <v>625</v>
      </c>
      <c r="C5" s="110" t="s">
        <v>181</v>
      </c>
      <c r="D5" s="123">
        <f>D3-D4</f>
        <v>1122</v>
      </c>
      <c r="E5" s="123">
        <f>E3-E4</f>
        <v>-5758029</v>
      </c>
      <c r="F5" s="24"/>
      <c r="G5" s="24"/>
    </row>
    <row r="6" spans="1:7" ht="33.75" customHeight="1" x14ac:dyDescent="0.2">
      <c r="A6" s="135" t="s">
        <v>153</v>
      </c>
      <c r="B6" s="120" t="s">
        <v>395</v>
      </c>
      <c r="C6" s="110" t="s">
        <v>182</v>
      </c>
      <c r="D6" s="123">
        <f>D7+D8+D9</f>
        <v>32561</v>
      </c>
      <c r="E6" s="123">
        <f>E7+E8+E9</f>
        <v>29688</v>
      </c>
      <c r="F6" s="24"/>
      <c r="G6" s="24"/>
    </row>
    <row r="7" spans="1:7" ht="33.75" customHeight="1" x14ac:dyDescent="0.2">
      <c r="A7" s="134" t="s">
        <v>154</v>
      </c>
      <c r="B7" s="121" t="s">
        <v>557</v>
      </c>
      <c r="C7" s="107" t="s">
        <v>183</v>
      </c>
      <c r="D7" s="124">
        <f>VZaS!D8</f>
        <v>0</v>
      </c>
      <c r="E7" s="124">
        <f>VZaS!E8</f>
        <v>0</v>
      </c>
      <c r="F7" s="24"/>
      <c r="G7" s="24"/>
    </row>
    <row r="8" spans="1:7" ht="33.75" customHeight="1" x14ac:dyDescent="0.2">
      <c r="A8" s="134" t="s">
        <v>135</v>
      </c>
      <c r="B8" s="121" t="s">
        <v>396</v>
      </c>
      <c r="C8" s="107" t="s">
        <v>184</v>
      </c>
      <c r="D8" s="124">
        <f>VZaS!D9</f>
        <v>28654</v>
      </c>
      <c r="E8" s="124">
        <f>VZaS!E9</f>
        <v>29016</v>
      </c>
      <c r="F8" s="24"/>
      <c r="G8" s="24"/>
    </row>
    <row r="9" spans="1:7" ht="33.75" customHeight="1" x14ac:dyDescent="0.2">
      <c r="A9" s="134" t="s">
        <v>136</v>
      </c>
      <c r="B9" s="121" t="s">
        <v>397</v>
      </c>
      <c r="C9" s="107" t="s">
        <v>185</v>
      </c>
      <c r="D9" s="124">
        <f>VZaS!D10</f>
        <v>3907</v>
      </c>
      <c r="E9" s="124">
        <f>VZaS!E10</f>
        <v>672</v>
      </c>
      <c r="F9" s="24"/>
      <c r="G9" s="24"/>
    </row>
    <row r="10" spans="1:7" ht="33.75" customHeight="1" x14ac:dyDescent="0.2">
      <c r="A10" s="119" t="s">
        <v>113</v>
      </c>
      <c r="B10" s="120" t="s">
        <v>398</v>
      </c>
      <c r="C10" s="110" t="s">
        <v>186</v>
      </c>
      <c r="D10" s="123">
        <f>D11+D12</f>
        <v>8924114</v>
      </c>
      <c r="E10" s="123">
        <f>E11+E12</f>
        <v>8546215</v>
      </c>
      <c r="F10" s="23"/>
      <c r="G10" s="23"/>
    </row>
    <row r="11" spans="1:7" ht="33.75" customHeight="1" x14ac:dyDescent="0.2">
      <c r="A11" s="122" t="s">
        <v>325</v>
      </c>
      <c r="B11" s="121" t="s">
        <v>495</v>
      </c>
      <c r="C11" s="107" t="s">
        <v>187</v>
      </c>
      <c r="D11" s="124">
        <f>VZaS!D12</f>
        <v>5621596</v>
      </c>
      <c r="E11" s="124">
        <f>VZaS!E12</f>
        <v>5287434</v>
      </c>
      <c r="F11" s="24"/>
      <c r="G11" s="24"/>
    </row>
    <row r="12" spans="1:7" ht="33.75" customHeight="1" x14ac:dyDescent="0.2">
      <c r="A12" s="134" t="s">
        <v>326</v>
      </c>
      <c r="B12" s="121" t="s">
        <v>399</v>
      </c>
      <c r="C12" s="107">
        <v>10</v>
      </c>
      <c r="D12" s="124">
        <f>VZaS!D13</f>
        <v>3302518</v>
      </c>
      <c r="E12" s="124">
        <f>VZaS!E13</f>
        <v>3258781</v>
      </c>
      <c r="F12" s="24"/>
      <c r="G12" s="24"/>
    </row>
    <row r="13" spans="1:7" ht="33.75" customHeight="1" x14ac:dyDescent="0.2">
      <c r="A13" s="135" t="s">
        <v>152</v>
      </c>
      <c r="B13" s="120" t="s">
        <v>400</v>
      </c>
      <c r="C13" s="110">
        <v>11</v>
      </c>
      <c r="D13" s="123">
        <f>D5+D6-D10</f>
        <v>-8890431</v>
      </c>
      <c r="E13" s="123">
        <f>E5+E6-E10</f>
        <v>-14274556</v>
      </c>
      <c r="F13" s="24"/>
      <c r="G13" s="24"/>
    </row>
    <row r="14" spans="1:7" ht="33.75" customHeight="1" x14ac:dyDescent="0.2">
      <c r="A14" s="122" t="s">
        <v>129</v>
      </c>
      <c r="B14" s="121" t="s">
        <v>401</v>
      </c>
      <c r="C14" s="107">
        <v>12</v>
      </c>
      <c r="D14" s="124">
        <f>SUM(D15:D18)</f>
        <v>2880195</v>
      </c>
      <c r="E14" s="124">
        <f>SUM(E15:E18)</f>
        <v>2556212</v>
      </c>
      <c r="F14" s="24"/>
      <c r="G14" s="24"/>
    </row>
    <row r="15" spans="1:7" ht="33.75" customHeight="1" x14ac:dyDescent="0.2">
      <c r="A15" s="122" t="s">
        <v>156</v>
      </c>
      <c r="B15" s="121" t="s">
        <v>427</v>
      </c>
      <c r="C15" s="107">
        <v>13</v>
      </c>
      <c r="D15" s="124">
        <f>VZaS!D16</f>
        <v>584321</v>
      </c>
      <c r="E15" s="124">
        <f>VZaS!E16</f>
        <v>497083</v>
      </c>
      <c r="F15" s="24"/>
      <c r="G15" s="24"/>
    </row>
    <row r="16" spans="1:7" ht="33.75" customHeight="1" x14ac:dyDescent="0.2">
      <c r="A16" s="134" t="s">
        <v>155</v>
      </c>
      <c r="B16" s="121" t="s">
        <v>402</v>
      </c>
      <c r="C16" s="107">
        <v>14</v>
      </c>
      <c r="D16" s="124">
        <f>VZaS!D17</f>
        <v>1327043</v>
      </c>
      <c r="E16" s="124">
        <f>VZaS!E17</f>
        <v>1195577</v>
      </c>
      <c r="F16" s="24"/>
      <c r="G16" s="24"/>
    </row>
    <row r="17" spans="1:7" ht="33.75" customHeight="1" x14ac:dyDescent="0.2">
      <c r="A17" s="134" t="s">
        <v>157</v>
      </c>
      <c r="B17" s="121" t="s">
        <v>403</v>
      </c>
      <c r="C17" s="107">
        <v>15</v>
      </c>
      <c r="D17" s="124">
        <f>VZaS!D18</f>
        <v>922313</v>
      </c>
      <c r="E17" s="124">
        <f>VZaS!E18</f>
        <v>863552</v>
      </c>
      <c r="F17" s="24"/>
      <c r="G17" s="24"/>
    </row>
    <row r="18" spans="1:7" ht="33.75" customHeight="1" x14ac:dyDescent="0.2">
      <c r="A18" s="134" t="s">
        <v>158</v>
      </c>
      <c r="B18" s="121" t="s">
        <v>404</v>
      </c>
      <c r="C18" s="107">
        <v>16</v>
      </c>
      <c r="D18" s="124">
        <f>VZaS!D19</f>
        <v>46518</v>
      </c>
      <c r="E18" s="124">
        <f>VZaS!E19</f>
        <v>0</v>
      </c>
      <c r="F18" s="24"/>
      <c r="G18" s="24"/>
    </row>
    <row r="19" spans="1:7" ht="33.75" customHeight="1" x14ac:dyDescent="0.2">
      <c r="A19" s="122" t="s">
        <v>132</v>
      </c>
      <c r="B19" s="121" t="s">
        <v>405</v>
      </c>
      <c r="C19" s="107">
        <v>17</v>
      </c>
      <c r="D19" s="124">
        <f>VZaS!D20</f>
        <v>327126</v>
      </c>
      <c r="E19" s="124">
        <f>VZaS!E20</f>
        <v>297367</v>
      </c>
      <c r="F19" s="23"/>
      <c r="G19" s="23"/>
    </row>
    <row r="20" spans="1:7" ht="33.75" customHeight="1" x14ac:dyDescent="0.2">
      <c r="A20" s="122" t="s">
        <v>159</v>
      </c>
      <c r="B20" s="121" t="s">
        <v>465</v>
      </c>
      <c r="C20" s="107">
        <v>18</v>
      </c>
      <c r="D20" s="124">
        <f>VZaS!D21</f>
        <v>31086</v>
      </c>
      <c r="E20" s="124">
        <f>VZaS!E21</f>
        <v>34658</v>
      </c>
      <c r="F20" s="24"/>
      <c r="G20" s="24"/>
    </row>
    <row r="21" spans="1:7" ht="33.75" customHeight="1" x14ac:dyDescent="0.2">
      <c r="A21" s="134" t="s">
        <v>160</v>
      </c>
      <c r="B21" s="121" t="s">
        <v>406</v>
      </c>
      <c r="C21" s="107">
        <v>19</v>
      </c>
      <c r="D21" s="124">
        <f>VZaS!D22</f>
        <v>8568</v>
      </c>
      <c r="E21" s="124">
        <f>VZaS!E22</f>
        <v>8785</v>
      </c>
      <c r="F21" s="24"/>
      <c r="G21" s="24"/>
    </row>
    <row r="22" spans="1:7" ht="33.75" customHeight="1" x14ac:dyDescent="0.2">
      <c r="A22" s="122" t="s">
        <v>161</v>
      </c>
      <c r="B22" s="121" t="s">
        <v>638</v>
      </c>
      <c r="C22" s="107">
        <v>20</v>
      </c>
      <c r="D22" s="124">
        <f>VZaS!D23</f>
        <v>110973</v>
      </c>
      <c r="E22" s="124">
        <f>VZaS!E23</f>
        <v>97617</v>
      </c>
      <c r="F22" s="24"/>
      <c r="G22" s="24"/>
    </row>
    <row r="23" spans="1:7" ht="33.75" customHeight="1" x14ac:dyDescent="0.2">
      <c r="A23" s="122" t="s">
        <v>163</v>
      </c>
      <c r="B23" s="121" t="s">
        <v>674</v>
      </c>
      <c r="C23" s="107" t="s">
        <v>46</v>
      </c>
      <c r="D23" s="124">
        <f>VZaS!D24</f>
        <v>110973</v>
      </c>
      <c r="E23" s="124">
        <f>VZaS!E24</f>
        <v>97617</v>
      </c>
      <c r="F23" s="24"/>
      <c r="G23" s="24"/>
    </row>
    <row r="24" spans="1:7" ht="33.75" customHeight="1" x14ac:dyDescent="0.2">
      <c r="A24" s="134" t="s">
        <v>162</v>
      </c>
      <c r="B24" s="121" t="s">
        <v>478</v>
      </c>
      <c r="C24" s="107" t="s">
        <v>47</v>
      </c>
      <c r="D24" s="124">
        <f>VZaS!D25</f>
        <v>0</v>
      </c>
      <c r="E24" s="124">
        <f>VZaS!E25</f>
        <v>0</v>
      </c>
      <c r="F24" s="24"/>
      <c r="G24" s="24"/>
    </row>
    <row r="25" spans="1:7" ht="33.75" customHeight="1" x14ac:dyDescent="0.2">
      <c r="A25" s="122" t="s">
        <v>164</v>
      </c>
      <c r="B25" s="121" t="s">
        <v>479</v>
      </c>
      <c r="C25" s="107" t="s">
        <v>48</v>
      </c>
      <c r="D25" s="124">
        <f>VZaS!D26</f>
        <v>1045</v>
      </c>
      <c r="E25" s="124">
        <f>VZaS!E26</f>
        <v>0</v>
      </c>
      <c r="F25" s="24"/>
      <c r="G25" s="24"/>
    </row>
    <row r="26" spans="1:7" ht="33.75" customHeight="1" x14ac:dyDescent="0.2">
      <c r="A26" s="134" t="s">
        <v>496</v>
      </c>
      <c r="B26" s="121" t="s">
        <v>626</v>
      </c>
      <c r="C26" s="107" t="s">
        <v>49</v>
      </c>
      <c r="D26" s="124">
        <f>VZaS!D27</f>
        <v>19242</v>
      </c>
      <c r="E26" s="124">
        <f>VZaS!E27</f>
        <v>8877</v>
      </c>
      <c r="F26" s="23"/>
      <c r="G26" s="23"/>
    </row>
    <row r="27" spans="1:7" ht="33.75" customHeight="1" x14ac:dyDescent="0.2">
      <c r="A27" s="122" t="s">
        <v>151</v>
      </c>
      <c r="B27" s="121" t="s">
        <v>627</v>
      </c>
      <c r="C27" s="107" t="s">
        <v>50</v>
      </c>
      <c r="D27" s="124">
        <f>VZaS!D28</f>
        <v>48462</v>
      </c>
      <c r="E27" s="124">
        <f>VZaS!E28</f>
        <v>40860</v>
      </c>
      <c r="F27" s="24"/>
      <c r="G27" s="24"/>
    </row>
    <row r="28" spans="1:7" ht="33.75" customHeight="1" x14ac:dyDescent="0.2">
      <c r="A28" s="135" t="s">
        <v>172</v>
      </c>
      <c r="B28" s="120" t="s">
        <v>605</v>
      </c>
      <c r="C28" s="110" t="s">
        <v>51</v>
      </c>
      <c r="D28" s="123">
        <f>D13-D14-D19-D20+D21-D22-D23+D24-D25+(-D26)-(-D27)</f>
        <v>-12314041</v>
      </c>
      <c r="E28" s="123">
        <f>E13-E14-E19-E20+E21-E22-E23+E24-E25+(-E26)-(-E27)</f>
        <v>-17317259</v>
      </c>
      <c r="F28" s="24"/>
      <c r="G28" s="24"/>
    </row>
    <row r="29" spans="1:7" ht="33.75" customHeight="1" x14ac:dyDescent="0.2">
      <c r="A29" s="134" t="s">
        <v>466</v>
      </c>
      <c r="B29" s="121" t="s">
        <v>639</v>
      </c>
      <c r="C29" s="107" t="s">
        <v>52</v>
      </c>
      <c r="D29" s="124">
        <f>VZaS!D30</f>
        <v>2073169</v>
      </c>
      <c r="E29" s="124">
        <f>VZaS!E30</f>
        <v>1780164</v>
      </c>
      <c r="F29" s="23"/>
      <c r="G29" s="23"/>
    </row>
    <row r="30" spans="1:7" s="150" customFormat="1" ht="16.5" customHeight="1" x14ac:dyDescent="0.2">
      <c r="A30" s="667" t="s">
        <v>368</v>
      </c>
      <c r="B30" s="669" t="s">
        <v>634</v>
      </c>
      <c r="C30" s="669" t="s">
        <v>390</v>
      </c>
      <c r="D30" s="513" t="s">
        <v>391</v>
      </c>
      <c r="E30" s="513"/>
      <c r="F30" s="22"/>
      <c r="G30" s="22"/>
    </row>
    <row r="31" spans="1:7" s="150" customFormat="1" ht="36" customHeight="1" x14ac:dyDescent="0.2">
      <c r="A31" s="668"/>
      <c r="B31" s="670"/>
      <c r="C31" s="670"/>
      <c r="D31" s="117" t="s">
        <v>392</v>
      </c>
      <c r="E31" s="117" t="s">
        <v>394</v>
      </c>
      <c r="F31" s="22"/>
      <c r="G31" s="22"/>
    </row>
    <row r="32" spans="1:7" ht="33.75" customHeight="1" x14ac:dyDescent="0.2">
      <c r="A32" s="122" t="s">
        <v>488</v>
      </c>
      <c r="B32" s="121" t="s">
        <v>628</v>
      </c>
      <c r="C32" s="107" t="s">
        <v>53</v>
      </c>
      <c r="D32" s="124">
        <f>VZaS!D33</f>
        <v>1123</v>
      </c>
      <c r="E32" s="124">
        <f>VZaS!E33</f>
        <v>1183</v>
      </c>
      <c r="F32" s="24"/>
      <c r="G32" s="24"/>
    </row>
    <row r="33" spans="1:7" ht="33.75" customHeight="1" x14ac:dyDescent="0.2">
      <c r="A33" s="134" t="s">
        <v>467</v>
      </c>
      <c r="B33" s="121" t="s">
        <v>23</v>
      </c>
      <c r="C33" s="107" t="s">
        <v>54</v>
      </c>
      <c r="D33" s="124">
        <f>D34+D35+D36</f>
        <v>0</v>
      </c>
      <c r="E33" s="124">
        <f>E34+E35+E36</f>
        <v>0</v>
      </c>
      <c r="F33" s="24"/>
      <c r="G33" s="24"/>
    </row>
    <row r="34" spans="1:7" ht="33.75" customHeight="1" x14ac:dyDescent="0.2">
      <c r="A34" s="134" t="s">
        <v>486</v>
      </c>
      <c r="B34" s="121" t="s">
        <v>629</v>
      </c>
      <c r="C34" s="107" t="s">
        <v>55</v>
      </c>
      <c r="D34" s="124">
        <f>VZaS!D35</f>
        <v>0</v>
      </c>
      <c r="E34" s="124">
        <f>VZaS!E35</f>
        <v>0</v>
      </c>
      <c r="F34" s="24"/>
      <c r="G34" s="24"/>
    </row>
    <row r="35" spans="1:7" ht="33.75" customHeight="1" x14ac:dyDescent="0.2">
      <c r="A35" s="134" t="s">
        <v>115</v>
      </c>
      <c r="B35" s="121" t="s">
        <v>407</v>
      </c>
      <c r="C35" s="107" t="s">
        <v>56</v>
      </c>
      <c r="D35" s="124">
        <f>VZaS!D36</f>
        <v>0</v>
      </c>
      <c r="E35" s="124">
        <f>VZaS!E36</f>
        <v>0</v>
      </c>
      <c r="F35" s="24"/>
      <c r="G35" s="24"/>
    </row>
    <row r="36" spans="1:7" ht="33.75" customHeight="1" x14ac:dyDescent="0.2">
      <c r="A36" s="134" t="s">
        <v>116</v>
      </c>
      <c r="B36" s="121" t="s">
        <v>408</v>
      </c>
      <c r="C36" s="107" t="s">
        <v>57</v>
      </c>
      <c r="D36" s="124">
        <f>VZaS!D37</f>
        <v>0</v>
      </c>
      <c r="E36" s="124">
        <f>VZaS!E37</f>
        <v>0</v>
      </c>
      <c r="F36" s="24"/>
      <c r="G36" s="24"/>
    </row>
    <row r="37" spans="1:7" ht="33.75" customHeight="1" x14ac:dyDescent="0.2">
      <c r="A37" s="134" t="s">
        <v>487</v>
      </c>
      <c r="B37" s="121" t="s">
        <v>409</v>
      </c>
      <c r="C37" s="107" t="s">
        <v>58</v>
      </c>
      <c r="D37" s="124">
        <f>VZaS!D38</f>
        <v>0</v>
      </c>
      <c r="E37" s="124">
        <f>VZaS!E38</f>
        <v>0</v>
      </c>
      <c r="F37" s="24"/>
      <c r="G37" s="24"/>
    </row>
    <row r="38" spans="1:7" ht="33.75" customHeight="1" x14ac:dyDescent="0.2">
      <c r="A38" s="122" t="s">
        <v>165</v>
      </c>
      <c r="B38" s="121" t="s">
        <v>640</v>
      </c>
      <c r="C38" s="107" t="s">
        <v>59</v>
      </c>
      <c r="D38" s="124">
        <f>VZaS!D39</f>
        <v>0</v>
      </c>
      <c r="E38" s="124">
        <f>VZaS!E39</f>
        <v>0</v>
      </c>
      <c r="F38" s="24"/>
      <c r="G38" s="24"/>
    </row>
    <row r="39" spans="1:7" ht="33.75" customHeight="1" x14ac:dyDescent="0.2">
      <c r="A39" s="134" t="s">
        <v>166</v>
      </c>
      <c r="B39" s="121" t="s">
        <v>410</v>
      </c>
      <c r="C39" s="107" t="s">
        <v>60</v>
      </c>
      <c r="D39" s="124">
        <f>VZaS!D40</f>
        <v>0</v>
      </c>
      <c r="E39" s="124">
        <f>VZaS!E40</f>
        <v>0</v>
      </c>
      <c r="F39" s="24"/>
      <c r="G39" s="24"/>
    </row>
    <row r="40" spans="1:7" ht="33.75" customHeight="1" x14ac:dyDescent="0.2">
      <c r="A40" s="122" t="s">
        <v>167</v>
      </c>
      <c r="B40" s="121" t="s">
        <v>641</v>
      </c>
      <c r="C40" s="107" t="s">
        <v>61</v>
      </c>
      <c r="D40" s="124">
        <f>VZaS!D41</f>
        <v>0</v>
      </c>
      <c r="E40" s="124">
        <f>VZaS!E41</f>
        <v>0</v>
      </c>
      <c r="F40" s="24"/>
      <c r="G40" s="24"/>
    </row>
    <row r="41" spans="1:7" ht="33.75" customHeight="1" x14ac:dyDescent="0.2">
      <c r="A41" s="122" t="s">
        <v>168</v>
      </c>
      <c r="B41" s="62" t="s">
        <v>642</v>
      </c>
      <c r="C41" s="107" t="s">
        <v>62</v>
      </c>
      <c r="D41" s="124">
        <f>VZaS!D42</f>
        <v>0</v>
      </c>
      <c r="E41" s="124">
        <f>VZaS!E42</f>
        <v>0</v>
      </c>
      <c r="F41" s="24"/>
      <c r="G41" s="24"/>
    </row>
    <row r="42" spans="1:7" ht="33.75" customHeight="1" x14ac:dyDescent="0.2">
      <c r="A42" s="134" t="s">
        <v>489</v>
      </c>
      <c r="B42" s="121" t="s">
        <v>411</v>
      </c>
      <c r="C42" s="107" t="s">
        <v>63</v>
      </c>
      <c r="D42" s="124">
        <f>VZaS!D43</f>
        <v>946</v>
      </c>
      <c r="E42" s="124">
        <f>VZaS!E43</f>
        <v>908</v>
      </c>
      <c r="F42" s="24"/>
      <c r="G42" s="24"/>
    </row>
    <row r="43" spans="1:7" ht="33.75" customHeight="1" x14ac:dyDescent="0.2">
      <c r="A43" s="122" t="s">
        <v>169</v>
      </c>
      <c r="B43" s="121" t="s">
        <v>412</v>
      </c>
      <c r="C43" s="107" t="s">
        <v>64</v>
      </c>
      <c r="D43" s="124">
        <f>VZaS!D44</f>
        <v>0</v>
      </c>
      <c r="E43" s="124">
        <f>VZaS!E44</f>
        <v>0</v>
      </c>
      <c r="F43" s="24"/>
      <c r="G43" s="24"/>
    </row>
    <row r="44" spans="1:7" ht="33.75" customHeight="1" x14ac:dyDescent="0.2">
      <c r="A44" s="134" t="s">
        <v>490</v>
      </c>
      <c r="B44" s="121" t="s">
        <v>413</v>
      </c>
      <c r="C44" s="107" t="s">
        <v>65</v>
      </c>
      <c r="D44" s="124">
        <f>VZaS!D45</f>
        <v>946</v>
      </c>
      <c r="E44" s="124">
        <f>VZaS!E45</f>
        <v>908</v>
      </c>
      <c r="F44" s="24"/>
      <c r="G44" s="24"/>
    </row>
    <row r="45" spans="1:7" ht="33.75" customHeight="1" x14ac:dyDescent="0.2">
      <c r="A45" s="122" t="s">
        <v>170</v>
      </c>
      <c r="B45" s="121" t="s">
        <v>414</v>
      </c>
      <c r="C45" s="107" t="s">
        <v>66</v>
      </c>
      <c r="D45" s="124">
        <f>VZaS!D46</f>
        <v>177</v>
      </c>
      <c r="E45" s="124">
        <f>VZaS!E46</f>
        <v>275</v>
      </c>
      <c r="F45" s="24"/>
      <c r="G45" s="24"/>
    </row>
    <row r="46" spans="1:7" ht="33.75" customHeight="1" x14ac:dyDescent="0.2">
      <c r="A46" s="106" t="s">
        <v>491</v>
      </c>
      <c r="B46" s="121" t="s">
        <v>415</v>
      </c>
      <c r="C46" s="107" t="s">
        <v>67</v>
      </c>
      <c r="D46" s="124">
        <f>VZaS!D47</f>
        <v>0</v>
      </c>
      <c r="E46" s="124">
        <f>VZaS!E47</f>
        <v>0</v>
      </c>
      <c r="F46" s="24"/>
      <c r="G46" s="24"/>
    </row>
    <row r="47" spans="1:7" ht="33.75" customHeight="1" x14ac:dyDescent="0.2">
      <c r="A47" s="122" t="s">
        <v>171</v>
      </c>
      <c r="B47" s="121" t="s">
        <v>480</v>
      </c>
      <c r="C47" s="107" t="s">
        <v>68</v>
      </c>
      <c r="D47" s="124">
        <f>VZaS!D48</f>
        <v>0</v>
      </c>
      <c r="E47" s="124">
        <f>VZaS!E48</f>
        <v>0</v>
      </c>
      <c r="F47" s="24"/>
      <c r="G47" s="26"/>
    </row>
    <row r="48" spans="1:7" ht="33.75" customHeight="1" x14ac:dyDescent="0.2">
      <c r="A48" s="106" t="s">
        <v>492</v>
      </c>
      <c r="B48" s="121" t="s">
        <v>416</v>
      </c>
      <c r="C48" s="107" t="s">
        <v>69</v>
      </c>
      <c r="D48" s="124">
        <f>VZaS!D49</f>
        <v>28200</v>
      </c>
      <c r="E48" s="124">
        <f>VZaS!E49</f>
        <v>44648</v>
      </c>
      <c r="F48" s="24"/>
      <c r="G48" s="26"/>
    </row>
    <row r="49" spans="1:7" ht="33.75" customHeight="1" x14ac:dyDescent="0.2">
      <c r="A49" s="122" t="s">
        <v>675</v>
      </c>
      <c r="B49" s="121" t="s">
        <v>417</v>
      </c>
      <c r="C49" s="107" t="s">
        <v>70</v>
      </c>
      <c r="D49" s="124">
        <f>VZaS!D50</f>
        <v>0</v>
      </c>
      <c r="E49" s="124">
        <f>VZaS!E50</f>
        <v>0</v>
      </c>
      <c r="F49" s="24"/>
      <c r="G49" s="32"/>
    </row>
    <row r="50" spans="1:7" ht="33.75" customHeight="1" x14ac:dyDescent="0.2">
      <c r="A50" s="135" t="s">
        <v>172</v>
      </c>
      <c r="B50" s="120" t="s">
        <v>677</v>
      </c>
      <c r="C50" s="110" t="s">
        <v>75</v>
      </c>
      <c r="D50" s="123">
        <f>D29-D32+D33+D37-D38+D39-D40-D41+D42-D43+D44-D45+D46-D47+(-D48)-(-D49)</f>
        <v>2045561</v>
      </c>
      <c r="E50" s="123">
        <f>E29-E32+E33+E37-E38+E39-E40-E41+E42-E43+E44-E45+E46-E47+(-E48)-(-E49)</f>
        <v>1735874</v>
      </c>
      <c r="F50" s="24"/>
      <c r="G50" s="32"/>
    </row>
    <row r="51" spans="1:7" ht="33.75" customHeight="1" x14ac:dyDescent="0.2">
      <c r="A51" s="135" t="s">
        <v>174</v>
      </c>
      <c r="B51" s="120" t="s">
        <v>679</v>
      </c>
      <c r="C51" s="110" t="s">
        <v>76</v>
      </c>
      <c r="D51" s="123">
        <f>D28+D50</f>
        <v>-10268480</v>
      </c>
      <c r="E51" s="123">
        <f>E28+E50</f>
        <v>-15581385</v>
      </c>
      <c r="F51" s="24"/>
      <c r="G51" s="32"/>
    </row>
    <row r="52" spans="1:7" ht="33.75" customHeight="1" x14ac:dyDescent="0.2">
      <c r="A52" s="122" t="s">
        <v>173</v>
      </c>
      <c r="B52" s="121" t="s">
        <v>678</v>
      </c>
      <c r="C52" s="107" t="s">
        <v>77</v>
      </c>
      <c r="D52" s="124">
        <f>SUM(D53:D54)</f>
        <v>23770</v>
      </c>
      <c r="E52" s="124">
        <f>SUM(E53:E54)</f>
        <v>39889</v>
      </c>
      <c r="F52" s="24"/>
      <c r="G52" s="32"/>
    </row>
    <row r="53" spans="1:7" ht="33.75" customHeight="1" x14ac:dyDescent="0.2">
      <c r="A53" s="122" t="s">
        <v>676</v>
      </c>
      <c r="B53" s="121" t="s">
        <v>423</v>
      </c>
      <c r="C53" s="107" t="s">
        <v>78</v>
      </c>
      <c r="D53" s="124">
        <f>VZaS!D54</f>
        <v>20315</v>
      </c>
      <c r="E53" s="124">
        <f>VZaS!E54</f>
        <v>35458</v>
      </c>
      <c r="F53" s="24"/>
      <c r="G53" s="24"/>
    </row>
    <row r="54" spans="1:7" ht="33.75" customHeight="1" x14ac:dyDescent="0.2">
      <c r="A54" s="134" t="s">
        <v>155</v>
      </c>
      <c r="B54" s="121" t="s">
        <v>418</v>
      </c>
      <c r="C54" s="107" t="s">
        <v>300</v>
      </c>
      <c r="D54" s="124">
        <f>VZaS!D55</f>
        <v>3455</v>
      </c>
      <c r="E54" s="124">
        <f>VZaS!E55</f>
        <v>4431</v>
      </c>
      <c r="F54" s="24"/>
      <c r="G54" s="24"/>
    </row>
    <row r="55" spans="1:7" ht="33.75" customHeight="1" x14ac:dyDescent="0.2">
      <c r="A55" s="135" t="s">
        <v>174</v>
      </c>
      <c r="B55" s="120" t="s">
        <v>680</v>
      </c>
      <c r="C55" s="110" t="s">
        <v>301</v>
      </c>
      <c r="D55" s="123">
        <f>D51-D52</f>
        <v>-10292250</v>
      </c>
      <c r="E55" s="123">
        <f>E51-E52</f>
        <v>-15621274</v>
      </c>
      <c r="F55" s="24"/>
      <c r="G55" s="24"/>
    </row>
    <row r="56" spans="1:7" ht="33.75" customHeight="1" x14ac:dyDescent="0.2">
      <c r="A56" s="106" t="s">
        <v>494</v>
      </c>
      <c r="B56" s="136" t="s">
        <v>419</v>
      </c>
      <c r="C56" s="107" t="s">
        <v>302</v>
      </c>
      <c r="D56" s="124">
        <f>VZaS!D57</f>
        <v>0</v>
      </c>
      <c r="E56" s="124">
        <f>VZaS!E57</f>
        <v>0</v>
      </c>
      <c r="F56" s="24"/>
      <c r="G56" s="24"/>
    </row>
    <row r="57" spans="1:7" ht="33.75" customHeight="1" x14ac:dyDescent="0.2">
      <c r="A57" s="122" t="s">
        <v>175</v>
      </c>
      <c r="B57" s="137" t="s">
        <v>420</v>
      </c>
      <c r="C57" s="107" t="s">
        <v>303</v>
      </c>
      <c r="D57" s="124">
        <f>VZaS!D58</f>
        <v>4353</v>
      </c>
      <c r="E57" s="124">
        <f>VZaS!E58</f>
        <v>4630</v>
      </c>
      <c r="F57" s="24"/>
      <c r="G57" s="24"/>
    </row>
    <row r="58" spans="1:7" ht="33.75" customHeight="1" x14ac:dyDescent="0.2">
      <c r="A58" s="135" t="s">
        <v>172</v>
      </c>
      <c r="B58" s="120" t="s">
        <v>681</v>
      </c>
      <c r="C58" s="110" t="s">
        <v>304</v>
      </c>
      <c r="D58" s="123">
        <f>D56-D57</f>
        <v>-4353</v>
      </c>
      <c r="E58" s="123">
        <f>E56-E57</f>
        <v>-4630</v>
      </c>
      <c r="F58" s="24"/>
      <c r="G58" s="24"/>
    </row>
    <row r="59" spans="1:7" ht="17.25" customHeight="1" x14ac:dyDescent="0.2">
      <c r="A59" s="667" t="s">
        <v>368</v>
      </c>
      <c r="B59" s="669" t="s">
        <v>634</v>
      </c>
      <c r="C59" s="669" t="s">
        <v>390</v>
      </c>
      <c r="D59" s="513" t="s">
        <v>391</v>
      </c>
      <c r="E59" s="513"/>
      <c r="F59" s="24"/>
      <c r="G59" s="24"/>
    </row>
    <row r="60" spans="1:7" ht="35.25" customHeight="1" x14ac:dyDescent="0.2">
      <c r="A60" s="668"/>
      <c r="B60" s="670"/>
      <c r="C60" s="670"/>
      <c r="D60" s="117" t="s">
        <v>392</v>
      </c>
      <c r="E60" s="117" t="s">
        <v>394</v>
      </c>
      <c r="F60" s="24"/>
      <c r="G60" s="24"/>
    </row>
    <row r="61" spans="1:7" ht="33.75" customHeight="1" x14ac:dyDescent="0.2">
      <c r="A61" s="122" t="s">
        <v>176</v>
      </c>
      <c r="B61" s="121" t="s">
        <v>682</v>
      </c>
      <c r="C61" s="107" t="s">
        <v>305</v>
      </c>
      <c r="D61" s="124">
        <f>D62+D63</f>
        <v>273867.92</v>
      </c>
      <c r="E61" s="124">
        <f>E62+E63</f>
        <v>219128</v>
      </c>
      <c r="F61" s="24"/>
      <c r="G61" s="24"/>
    </row>
    <row r="62" spans="1:7" ht="33.75" customHeight="1" x14ac:dyDescent="0.2">
      <c r="A62" s="122" t="s">
        <v>79</v>
      </c>
      <c r="B62" s="136" t="s">
        <v>421</v>
      </c>
      <c r="C62" s="107" t="s">
        <v>306</v>
      </c>
      <c r="D62" s="124">
        <f>VZaS!D63</f>
        <v>133055.96</v>
      </c>
      <c r="E62" s="124">
        <f>VZaS!E63</f>
        <v>109698</v>
      </c>
      <c r="F62" s="24"/>
      <c r="G62" s="24"/>
    </row>
    <row r="63" spans="1:7" ht="33.75" customHeight="1" x14ac:dyDescent="0.2">
      <c r="A63" s="134" t="s">
        <v>155</v>
      </c>
      <c r="B63" s="138" t="s">
        <v>422</v>
      </c>
      <c r="C63" s="107" t="s">
        <v>307</v>
      </c>
      <c r="D63" s="124">
        <f>VZaS!D64</f>
        <v>140811.96</v>
      </c>
      <c r="E63" s="124">
        <f>VZaS!E64</f>
        <v>109430</v>
      </c>
      <c r="F63" s="24"/>
      <c r="G63" s="24"/>
    </row>
    <row r="64" spans="1:7" ht="33.75" customHeight="1" x14ac:dyDescent="0.2">
      <c r="A64" s="135" t="s">
        <v>172</v>
      </c>
      <c r="B64" s="120" t="s">
        <v>683</v>
      </c>
      <c r="C64" s="110" t="s">
        <v>80</v>
      </c>
      <c r="D64" s="123">
        <f>D58-D61</f>
        <v>-278220.92</v>
      </c>
      <c r="E64" s="123">
        <f>E58-E61</f>
        <v>-223758</v>
      </c>
      <c r="F64" s="24"/>
      <c r="G64" s="24"/>
    </row>
    <row r="65" spans="1:7" ht="33.75" customHeight="1" x14ac:dyDescent="0.2">
      <c r="A65" s="135" t="s">
        <v>177</v>
      </c>
      <c r="B65" s="120" t="s">
        <v>684</v>
      </c>
      <c r="C65" s="110" t="s">
        <v>81</v>
      </c>
      <c r="D65" s="123">
        <f>D51+D58</f>
        <v>-10272833</v>
      </c>
      <c r="E65" s="123">
        <f>E51+E58</f>
        <v>-15586015</v>
      </c>
      <c r="F65" s="24"/>
      <c r="G65" s="24"/>
    </row>
    <row r="66" spans="1:7" ht="33.75" customHeight="1" x14ac:dyDescent="0.2">
      <c r="A66" s="122" t="s">
        <v>72</v>
      </c>
      <c r="B66" s="121" t="s">
        <v>630</v>
      </c>
      <c r="C66" s="107" t="s">
        <v>82</v>
      </c>
      <c r="D66" s="124">
        <f>VZaS!D67</f>
        <v>437395.04000000004</v>
      </c>
      <c r="E66" s="124">
        <f>VZaS!E67</f>
        <v>317432</v>
      </c>
      <c r="F66" s="24"/>
      <c r="G66" s="24"/>
    </row>
    <row r="67" spans="1:7" ht="33.75" customHeight="1" x14ac:dyDescent="0.2">
      <c r="A67" s="135" t="s">
        <v>177</v>
      </c>
      <c r="B67" s="120" t="s">
        <v>685</v>
      </c>
      <c r="C67" s="110" t="s">
        <v>83</v>
      </c>
      <c r="D67" s="123">
        <f>D55+D64-D66</f>
        <v>-11007865.960000001</v>
      </c>
      <c r="E67" s="123">
        <f>E55+E64-E66</f>
        <v>-16162464</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4"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RowHeight="12.75" x14ac:dyDescent="0.2"/>
  <cols>
    <col min="1" max="1" width="7.140625" style="129" customWidth="1"/>
    <col min="2" max="2" width="44.85546875" style="188"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538" t="s">
        <v>1291</v>
      </c>
      <c r="B1" s="667" t="s">
        <v>634</v>
      </c>
      <c r="C1" s="667" t="s">
        <v>390</v>
      </c>
      <c r="D1" s="672" t="s">
        <v>391</v>
      </c>
      <c r="E1" s="673"/>
      <c r="F1" s="22"/>
      <c r="G1" s="22"/>
    </row>
    <row r="2" spans="1:7" ht="32.25" x14ac:dyDescent="0.2">
      <c r="A2" s="540"/>
      <c r="B2" s="671"/>
      <c r="C2" s="671"/>
      <c r="D2" s="187" t="s">
        <v>392</v>
      </c>
      <c r="E2" s="187" t="s">
        <v>394</v>
      </c>
      <c r="F2" s="22"/>
      <c r="G2" s="22"/>
    </row>
    <row r="3" spans="1:7" ht="26.25" customHeight="1" x14ac:dyDescent="0.2">
      <c r="A3" s="204" t="s">
        <v>1066</v>
      </c>
      <c r="B3" s="200" t="s">
        <v>1463</v>
      </c>
      <c r="C3" s="196" t="s">
        <v>179</v>
      </c>
      <c r="D3" s="213">
        <f>VZaS!D3</f>
        <v>6220246</v>
      </c>
      <c r="E3" s="213">
        <f>VZaS!E3</f>
        <v>0</v>
      </c>
      <c r="F3" s="23"/>
      <c r="G3" s="23"/>
    </row>
    <row r="4" spans="1:7" ht="26.25" customHeight="1" x14ac:dyDescent="0.2">
      <c r="A4" s="205" t="s">
        <v>174</v>
      </c>
      <c r="B4" s="214" t="s">
        <v>1464</v>
      </c>
      <c r="C4" s="196" t="s">
        <v>180</v>
      </c>
      <c r="D4" s="123">
        <f>D5+D6+D7+D8+D9+D10+D11</f>
        <v>6219124</v>
      </c>
      <c r="E4" s="124">
        <f>E5+E6+E7+E8+E9+E10+E11</f>
        <v>5758029</v>
      </c>
      <c r="F4" s="24"/>
      <c r="G4" s="24"/>
    </row>
    <row r="5" spans="1:7" ht="26.25" customHeight="1" x14ac:dyDescent="0.2">
      <c r="A5" s="135" t="s">
        <v>1065</v>
      </c>
      <c r="B5" s="203" t="s">
        <v>1465</v>
      </c>
      <c r="C5" s="195" t="s">
        <v>181</v>
      </c>
      <c r="D5" s="213">
        <f>VZaS!D5</f>
        <v>5928676</v>
      </c>
      <c r="E5" s="213">
        <f>VZaS!E5</f>
        <v>5522085</v>
      </c>
      <c r="F5" s="24"/>
      <c r="G5" s="24"/>
    </row>
    <row r="6" spans="1:7" ht="26.25" customHeight="1" x14ac:dyDescent="0.2">
      <c r="A6" s="191" t="s">
        <v>153</v>
      </c>
      <c r="B6" s="203" t="s">
        <v>1466</v>
      </c>
      <c r="C6" s="195" t="s">
        <v>182</v>
      </c>
      <c r="D6" s="213">
        <f>VZaS!D6</f>
        <v>0</v>
      </c>
      <c r="E6" s="213">
        <f>VZaS!E6</f>
        <v>0</v>
      </c>
      <c r="F6" s="24"/>
      <c r="G6" s="24"/>
    </row>
    <row r="7" spans="1:7" ht="26.25" customHeight="1" x14ac:dyDescent="0.2">
      <c r="A7" s="135" t="s">
        <v>1068</v>
      </c>
      <c r="B7" s="203" t="s">
        <v>1467</v>
      </c>
      <c r="C7" s="195" t="s">
        <v>183</v>
      </c>
      <c r="D7" s="213">
        <f>VZaS!D7</f>
        <v>222102</v>
      </c>
      <c r="E7" s="213">
        <f>VZaS!E7</f>
        <v>164781</v>
      </c>
      <c r="F7" s="24"/>
      <c r="G7" s="24"/>
    </row>
    <row r="8" spans="1:7" ht="26.25" customHeight="1" x14ac:dyDescent="0.2">
      <c r="A8" s="204" t="s">
        <v>162</v>
      </c>
      <c r="B8" s="145" t="s">
        <v>1468</v>
      </c>
      <c r="C8" s="193" t="s">
        <v>184</v>
      </c>
      <c r="D8" s="213">
        <f>VZaS!D8</f>
        <v>0</v>
      </c>
      <c r="E8" s="213">
        <f>VZaS!E8</f>
        <v>0</v>
      </c>
      <c r="F8" s="24"/>
      <c r="G8" s="24"/>
    </row>
    <row r="9" spans="1:7" ht="26.25" customHeight="1" x14ac:dyDescent="0.2">
      <c r="A9" s="204" t="s">
        <v>496</v>
      </c>
      <c r="B9" s="145" t="s">
        <v>1469</v>
      </c>
      <c r="C9" s="193" t="s">
        <v>185</v>
      </c>
      <c r="D9" s="213">
        <f>VZaS!D9</f>
        <v>28654</v>
      </c>
      <c r="E9" s="213">
        <f>VZaS!E9</f>
        <v>29016</v>
      </c>
      <c r="F9" s="24"/>
      <c r="G9" s="24"/>
    </row>
    <row r="10" spans="1:7" ht="37.5" customHeight="1" x14ac:dyDescent="0.2">
      <c r="A10" s="204" t="s">
        <v>1072</v>
      </c>
      <c r="B10" s="200" t="s">
        <v>1470</v>
      </c>
      <c r="C10" s="193" t="s">
        <v>186</v>
      </c>
      <c r="D10" s="213">
        <f>VZaS!D10</f>
        <v>3907</v>
      </c>
      <c r="E10" s="213">
        <f>VZaS!E10</f>
        <v>672</v>
      </c>
      <c r="F10" s="24"/>
      <c r="G10" s="24"/>
    </row>
    <row r="11" spans="1:7" ht="26.25" customHeight="1" x14ac:dyDescent="0.2">
      <c r="A11" s="207" t="s">
        <v>1074</v>
      </c>
      <c r="B11" s="206" t="s">
        <v>1471</v>
      </c>
      <c r="C11" s="195" t="s">
        <v>187</v>
      </c>
      <c r="D11" s="213">
        <f>VZaS!D11</f>
        <v>35785</v>
      </c>
      <c r="E11" s="213">
        <f>VZaS!E11</f>
        <v>41475</v>
      </c>
      <c r="F11" s="23"/>
      <c r="G11" s="23"/>
    </row>
    <row r="12" spans="1:7" ht="33" customHeight="1" x14ac:dyDescent="0.2">
      <c r="A12" s="219" t="s">
        <v>1076</v>
      </c>
      <c r="B12" s="217" t="s">
        <v>1472</v>
      </c>
      <c r="C12" s="194" t="s">
        <v>949</v>
      </c>
      <c r="D12" s="123">
        <f>D13+D14+D15+D16+D17+D22+D23+D26+D27+D30</f>
        <v>5621596</v>
      </c>
      <c r="E12" s="123">
        <f>E13+E14+E15+E16+E17+E22+E23+E26+E27+E30</f>
        <v>7026738</v>
      </c>
      <c r="F12" s="24"/>
      <c r="G12" s="24"/>
    </row>
    <row r="13" spans="1:7" ht="26.25" customHeight="1" x14ac:dyDescent="0.2">
      <c r="A13" s="134" t="s">
        <v>1078</v>
      </c>
      <c r="B13" s="121" t="s">
        <v>1473</v>
      </c>
      <c r="C13" s="193" t="s">
        <v>950</v>
      </c>
      <c r="D13" s="213">
        <f>VZaS!D13</f>
        <v>3302518</v>
      </c>
      <c r="E13" s="213">
        <f>VZaS!E13</f>
        <v>3258781</v>
      </c>
      <c r="F13" s="24"/>
      <c r="G13" s="24"/>
    </row>
    <row r="14" spans="1:7" ht="26.25" customHeight="1" x14ac:dyDescent="0.2">
      <c r="A14" s="208" t="s">
        <v>1079</v>
      </c>
      <c r="B14" s="206" t="s">
        <v>1474</v>
      </c>
      <c r="C14" s="195" t="s">
        <v>951</v>
      </c>
      <c r="D14" s="213">
        <f>VZaS!D14</f>
        <v>201794</v>
      </c>
      <c r="E14" s="213">
        <f>VZaS!E14</f>
        <v>186854</v>
      </c>
      <c r="F14" s="24"/>
      <c r="G14" s="24"/>
    </row>
    <row r="15" spans="1:7" ht="26.25" customHeight="1" x14ac:dyDescent="0.2">
      <c r="A15" s="122" t="s">
        <v>1082</v>
      </c>
      <c r="B15" s="121" t="s">
        <v>1475</v>
      </c>
      <c r="C15" s="193" t="s">
        <v>952</v>
      </c>
      <c r="D15" s="213">
        <f>VZaS!D15</f>
        <v>17630</v>
      </c>
      <c r="E15" s="213">
        <f>VZaS!E15</f>
        <v>-7000</v>
      </c>
      <c r="F15" s="24"/>
      <c r="G15" s="24"/>
    </row>
    <row r="16" spans="1:7" ht="26.25" customHeight="1" x14ac:dyDescent="0.2">
      <c r="A16" s="122" t="s">
        <v>1084</v>
      </c>
      <c r="B16" s="121" t="s">
        <v>1476</v>
      </c>
      <c r="C16" s="193" t="s">
        <v>953</v>
      </c>
      <c r="D16" s="213">
        <f>VZaS!D16</f>
        <v>584321</v>
      </c>
      <c r="E16" s="213">
        <f>VZaS!E16</f>
        <v>497083</v>
      </c>
      <c r="F16" s="24"/>
      <c r="G16" s="24"/>
    </row>
    <row r="17" spans="1:7" ht="26.25" customHeight="1" x14ac:dyDescent="0.2">
      <c r="A17" s="134" t="s">
        <v>1086</v>
      </c>
      <c r="B17" s="121" t="s">
        <v>1477</v>
      </c>
      <c r="C17" s="193" t="s">
        <v>756</v>
      </c>
      <c r="D17" s="124">
        <f>D18+D19+D20+D21</f>
        <v>1327043</v>
      </c>
      <c r="E17" s="124">
        <f>E18+E19+E20+E21</f>
        <v>1195577</v>
      </c>
      <c r="F17" s="24"/>
      <c r="G17" s="24"/>
    </row>
    <row r="18" spans="1:7" ht="26.25" customHeight="1" x14ac:dyDescent="0.2">
      <c r="A18" s="134" t="s">
        <v>1087</v>
      </c>
      <c r="B18" s="121" t="s">
        <v>1478</v>
      </c>
      <c r="C18" s="193" t="s">
        <v>757</v>
      </c>
      <c r="D18" s="213">
        <f>VZaS!D18</f>
        <v>922313</v>
      </c>
      <c r="E18" s="213">
        <f>VZaS!E18</f>
        <v>863552</v>
      </c>
      <c r="F18" s="24"/>
      <c r="G18" s="24"/>
    </row>
    <row r="19" spans="1:7" ht="26.25" customHeight="1" x14ac:dyDescent="0.2">
      <c r="A19" s="134" t="s">
        <v>155</v>
      </c>
      <c r="B19" s="121" t="s">
        <v>1479</v>
      </c>
      <c r="C19" s="193" t="s">
        <v>758</v>
      </c>
      <c r="D19" s="213">
        <f>VZaS!D19</f>
        <v>46518</v>
      </c>
      <c r="E19" s="213">
        <f>VZaS!E19</f>
        <v>0</v>
      </c>
      <c r="F19" s="24"/>
      <c r="G19" s="24"/>
    </row>
    <row r="20" spans="1:7" ht="30" customHeight="1" x14ac:dyDescent="0.2">
      <c r="A20" s="122" t="s">
        <v>136</v>
      </c>
      <c r="B20" s="121" t="s">
        <v>1480</v>
      </c>
      <c r="C20" s="193" t="s">
        <v>759</v>
      </c>
      <c r="D20" s="213">
        <f>VZaS!D20</f>
        <v>327126</v>
      </c>
      <c r="E20" s="213">
        <f>VZaS!E20</f>
        <v>297367</v>
      </c>
      <c r="F20" s="23"/>
      <c r="G20" s="23"/>
    </row>
    <row r="21" spans="1:7" ht="33" customHeight="1" x14ac:dyDescent="0.2">
      <c r="A21" s="122" t="s">
        <v>673</v>
      </c>
      <c r="B21" s="121" t="s">
        <v>1481</v>
      </c>
      <c r="C21" s="193" t="s">
        <v>760</v>
      </c>
      <c r="D21" s="213">
        <f>VZaS!D21</f>
        <v>31086</v>
      </c>
      <c r="E21" s="213">
        <f>VZaS!E21</f>
        <v>34658</v>
      </c>
      <c r="F21" s="24"/>
      <c r="G21" s="24"/>
    </row>
    <row r="22" spans="1:7" ht="26.25" customHeight="1" x14ac:dyDescent="0.2">
      <c r="A22" s="134" t="s">
        <v>1090</v>
      </c>
      <c r="B22" s="121" t="s">
        <v>1482</v>
      </c>
      <c r="C22" s="193" t="s">
        <v>761</v>
      </c>
      <c r="D22" s="213">
        <f>VZaS!D22</f>
        <v>8568</v>
      </c>
      <c r="E22" s="213">
        <f>VZaS!E22</f>
        <v>8785</v>
      </c>
      <c r="F22" s="24"/>
      <c r="G22" s="24"/>
    </row>
    <row r="23" spans="1:7" ht="38.25" customHeight="1" x14ac:dyDescent="0.2">
      <c r="A23" s="134" t="s">
        <v>1091</v>
      </c>
      <c r="B23" s="215" t="s">
        <v>1483</v>
      </c>
      <c r="C23" s="193" t="s">
        <v>46</v>
      </c>
      <c r="D23" s="124">
        <f>D24+D25</f>
        <v>110973</v>
      </c>
      <c r="E23" s="124">
        <f>E24+E25</f>
        <v>97617</v>
      </c>
      <c r="F23" s="24"/>
      <c r="G23" s="24"/>
    </row>
    <row r="24" spans="1:7" ht="26.25" customHeight="1" x14ac:dyDescent="0.2">
      <c r="A24" s="122" t="s">
        <v>1092</v>
      </c>
      <c r="B24" s="215" t="s">
        <v>1484</v>
      </c>
      <c r="C24" s="193" t="s">
        <v>47</v>
      </c>
      <c r="D24" s="213">
        <f>VZaS!D24</f>
        <v>110973</v>
      </c>
      <c r="E24" s="213">
        <f>VZaS!E24</f>
        <v>97617</v>
      </c>
      <c r="F24" s="24"/>
      <c r="G24" s="24"/>
    </row>
    <row r="25" spans="1:7" ht="26.25" customHeight="1" x14ac:dyDescent="0.2">
      <c r="A25" s="134" t="s">
        <v>155</v>
      </c>
      <c r="B25" s="215" t="s">
        <v>1485</v>
      </c>
      <c r="C25" s="193" t="s">
        <v>48</v>
      </c>
      <c r="D25" s="213">
        <f>VZaS!D25</f>
        <v>0</v>
      </c>
      <c r="E25" s="213">
        <f>VZaS!E25</f>
        <v>0</v>
      </c>
      <c r="F25" s="24"/>
      <c r="G25" s="24"/>
    </row>
    <row r="26" spans="1:7" ht="26.25" customHeight="1" x14ac:dyDescent="0.2">
      <c r="A26" s="134" t="s">
        <v>1096</v>
      </c>
      <c r="B26" s="121" t="s">
        <v>1486</v>
      </c>
      <c r="C26" s="193" t="s">
        <v>49</v>
      </c>
      <c r="D26" s="213">
        <f>VZaS!D26</f>
        <v>1045</v>
      </c>
      <c r="E26" s="213">
        <f>VZaS!E26</f>
        <v>0</v>
      </c>
      <c r="F26" s="24"/>
      <c r="G26" s="24"/>
    </row>
    <row r="27" spans="1:7" ht="26.25" customHeight="1" x14ac:dyDescent="0.2">
      <c r="A27" s="134" t="s">
        <v>178</v>
      </c>
      <c r="B27" s="121" t="s">
        <v>1487</v>
      </c>
      <c r="C27" s="193" t="s">
        <v>50</v>
      </c>
      <c r="D27" s="213">
        <f>VZaS!D27</f>
        <v>19242</v>
      </c>
      <c r="E27" s="213">
        <f>VZaS!E27</f>
        <v>8877</v>
      </c>
      <c r="F27" s="23"/>
      <c r="G27" s="23"/>
    </row>
    <row r="28" spans="1:7" ht="26.25" customHeight="1" x14ac:dyDescent="0.2">
      <c r="A28" s="538" t="s">
        <v>1291</v>
      </c>
      <c r="B28" s="667" t="s">
        <v>634</v>
      </c>
      <c r="C28" s="667" t="s">
        <v>390</v>
      </c>
      <c r="D28" s="672" t="s">
        <v>391</v>
      </c>
      <c r="E28" s="673"/>
      <c r="F28" s="23"/>
      <c r="G28" s="23"/>
    </row>
    <row r="29" spans="1:7" ht="26.25" customHeight="1" x14ac:dyDescent="0.2">
      <c r="A29" s="540"/>
      <c r="B29" s="671"/>
      <c r="C29" s="671"/>
      <c r="D29" s="187" t="s">
        <v>392</v>
      </c>
      <c r="E29" s="187" t="s">
        <v>394</v>
      </c>
      <c r="F29" s="23"/>
      <c r="G29" s="23"/>
    </row>
    <row r="30" spans="1:7" ht="26.25" customHeight="1" x14ac:dyDescent="0.2">
      <c r="A30" s="134" t="s">
        <v>1097</v>
      </c>
      <c r="B30" s="121" t="s">
        <v>1488</v>
      </c>
      <c r="C30" s="193" t="s">
        <v>51</v>
      </c>
      <c r="D30" s="213">
        <f>VZaS!D28</f>
        <v>48462</v>
      </c>
      <c r="E30" s="213">
        <f>VZaS!E30</f>
        <v>1780164</v>
      </c>
      <c r="F30" s="24"/>
      <c r="G30" s="24"/>
    </row>
    <row r="31" spans="1:7" ht="21" x14ac:dyDescent="0.2">
      <c r="A31" s="135" t="s">
        <v>177</v>
      </c>
      <c r="B31" s="120" t="s">
        <v>1489</v>
      </c>
      <c r="C31" s="194" t="s">
        <v>52</v>
      </c>
      <c r="D31" s="123">
        <f>D4-D12</f>
        <v>597528</v>
      </c>
      <c r="E31" s="123">
        <f>E4-E12</f>
        <v>-1268709</v>
      </c>
      <c r="F31" s="24"/>
      <c r="G31" s="24"/>
    </row>
    <row r="32" spans="1:7" ht="31.5" customHeight="1" x14ac:dyDescent="0.2">
      <c r="A32" s="135" t="s">
        <v>172</v>
      </c>
      <c r="B32" s="120" t="s">
        <v>1490</v>
      </c>
      <c r="C32" s="194" t="s">
        <v>53</v>
      </c>
      <c r="D32" s="123">
        <f>D5+D6+D7+D8+D9-(D13+D14+D15+D16)</f>
        <v>2073169</v>
      </c>
      <c r="E32" s="123">
        <f>E5+E6+E7+E8+E9-(E13+E14+E15+E16)</f>
        <v>1780164</v>
      </c>
      <c r="F32" s="23"/>
      <c r="G32" s="23"/>
    </row>
    <row r="33" spans="1:20" ht="28.5" customHeight="1" x14ac:dyDescent="0.2">
      <c r="A33" s="119" t="s">
        <v>1125</v>
      </c>
      <c r="B33" s="120" t="s">
        <v>1491</v>
      </c>
      <c r="C33" s="194" t="s">
        <v>54</v>
      </c>
      <c r="D33" s="123">
        <f>D34+D35+D39+D43+D46+D47+D48</f>
        <v>1123</v>
      </c>
      <c r="E33" s="123">
        <f>E34+E35+E39+E43+E46+E47+E48</f>
        <v>1183</v>
      </c>
      <c r="F33" s="24"/>
      <c r="G33" s="24"/>
    </row>
    <row r="34" spans="1:20" ht="26.25" customHeight="1" x14ac:dyDescent="0.2">
      <c r="A34" s="134" t="s">
        <v>487</v>
      </c>
      <c r="B34" s="121" t="s">
        <v>1492</v>
      </c>
      <c r="C34" s="193" t="s">
        <v>55</v>
      </c>
      <c r="D34" s="213">
        <f>VZaS!D34</f>
        <v>0</v>
      </c>
      <c r="E34" s="213">
        <f>VZaS!E34</f>
        <v>0</v>
      </c>
      <c r="F34" s="24"/>
      <c r="G34" s="24"/>
    </row>
    <row r="35" spans="1:20" ht="30.6" customHeight="1" x14ac:dyDescent="0.2">
      <c r="A35" s="134" t="s">
        <v>166</v>
      </c>
      <c r="B35" s="121" t="s">
        <v>1493</v>
      </c>
      <c r="C35" s="193" t="s">
        <v>56</v>
      </c>
      <c r="D35" s="123">
        <f>D36+D37+D38</f>
        <v>0</v>
      </c>
      <c r="E35" s="123">
        <f>E36+E37+E38</f>
        <v>0</v>
      </c>
      <c r="F35" s="24"/>
      <c r="G35" s="24"/>
    </row>
    <row r="36" spans="1:20" ht="26.25" customHeight="1" x14ac:dyDescent="0.2">
      <c r="A36" s="134" t="s">
        <v>1105</v>
      </c>
      <c r="B36" s="121" t="s">
        <v>1494</v>
      </c>
      <c r="C36" s="193" t="s">
        <v>57</v>
      </c>
      <c r="D36" s="213">
        <f>VZaS!D36</f>
        <v>0</v>
      </c>
      <c r="E36" s="213">
        <f>VZaS!E36</f>
        <v>0</v>
      </c>
      <c r="F36" s="24"/>
      <c r="G36" s="24"/>
    </row>
    <row r="37" spans="1:20" ht="26.25" customHeight="1" x14ac:dyDescent="0.2">
      <c r="A37" s="134" t="s">
        <v>155</v>
      </c>
      <c r="B37" s="121" t="s">
        <v>1292</v>
      </c>
      <c r="C37" s="193" t="s">
        <v>58</v>
      </c>
      <c r="D37" s="213">
        <f>VZaS!D37</f>
        <v>0</v>
      </c>
      <c r="E37" s="213">
        <f>VZaS!E37</f>
        <v>0</v>
      </c>
      <c r="F37" s="24"/>
      <c r="G37" s="24"/>
    </row>
    <row r="38" spans="1:20" ht="25.9" customHeight="1" x14ac:dyDescent="0.2">
      <c r="A38" s="122" t="s">
        <v>136</v>
      </c>
      <c r="B38" s="121" t="s">
        <v>1293</v>
      </c>
      <c r="C38" s="193" t="s">
        <v>59</v>
      </c>
      <c r="D38" s="213">
        <f>VZaS!D38</f>
        <v>0</v>
      </c>
      <c r="E38" s="213">
        <f>VZaS!E38</f>
        <v>0</v>
      </c>
      <c r="F38" s="24"/>
      <c r="G38" s="24"/>
    </row>
    <row r="39" spans="1:20" ht="26.25" customHeight="1" x14ac:dyDescent="0.2">
      <c r="A39" s="122" t="s">
        <v>1109</v>
      </c>
      <c r="B39" s="121" t="s">
        <v>1460</v>
      </c>
      <c r="C39" s="193" t="s">
        <v>60</v>
      </c>
      <c r="D39" s="123">
        <f>D40+D41+D42</f>
        <v>0</v>
      </c>
      <c r="E39" s="123">
        <f>E40+E41+E42</f>
        <v>0</v>
      </c>
      <c r="F39" s="24"/>
      <c r="G39" s="24"/>
    </row>
    <row r="40" spans="1:20" ht="26.25" customHeight="1" x14ac:dyDescent="0.2">
      <c r="A40" s="74" t="s">
        <v>1111</v>
      </c>
      <c r="B40" s="121" t="s">
        <v>1294</v>
      </c>
      <c r="C40" s="193" t="s">
        <v>61</v>
      </c>
      <c r="D40" s="213">
        <f>VZaS!D40</f>
        <v>0</v>
      </c>
      <c r="E40" s="213">
        <f>VZaS!E40</f>
        <v>0</v>
      </c>
      <c r="F40" s="24"/>
      <c r="G40" s="24"/>
    </row>
    <row r="41" spans="1:20" ht="26.25" customHeight="1" x14ac:dyDescent="0.2">
      <c r="A41" s="134" t="s">
        <v>155</v>
      </c>
      <c r="B41" s="121" t="s">
        <v>1295</v>
      </c>
      <c r="C41" s="193" t="s">
        <v>62</v>
      </c>
      <c r="D41" s="213">
        <f>VZaS!D41</f>
        <v>0</v>
      </c>
      <c r="E41" s="213">
        <f>VZaS!E41</f>
        <v>0</v>
      </c>
      <c r="F41" s="24"/>
      <c r="G41" s="24"/>
    </row>
    <row r="42" spans="1:20" ht="25.35" customHeight="1" x14ac:dyDescent="0.2">
      <c r="A42" s="122" t="s">
        <v>136</v>
      </c>
      <c r="B42" s="189" t="s">
        <v>1296</v>
      </c>
      <c r="C42" s="193" t="s">
        <v>63</v>
      </c>
      <c r="D42" s="213">
        <f>VZaS!D42</f>
        <v>0</v>
      </c>
      <c r="E42" s="213">
        <f>VZaS!E42</f>
        <v>0</v>
      </c>
      <c r="F42" s="24"/>
      <c r="G42" s="24"/>
      <c r="S42" s="31"/>
      <c r="T42" s="31"/>
    </row>
    <row r="43" spans="1:20" ht="25.9" customHeight="1" x14ac:dyDescent="0.2">
      <c r="A43" s="74" t="s">
        <v>1115</v>
      </c>
      <c r="B43" s="121" t="s">
        <v>1297</v>
      </c>
      <c r="C43" s="193" t="s">
        <v>64</v>
      </c>
      <c r="D43" s="123">
        <f>D44+D45</f>
        <v>946</v>
      </c>
      <c r="E43" s="123">
        <f>E44+E45</f>
        <v>908</v>
      </c>
      <c r="F43" s="24"/>
      <c r="G43" s="24"/>
    </row>
    <row r="44" spans="1:20" ht="26.25" customHeight="1" x14ac:dyDescent="0.2">
      <c r="A44" s="122" t="s">
        <v>1119</v>
      </c>
      <c r="B44" s="121" t="s">
        <v>1298</v>
      </c>
      <c r="C44" s="193" t="s">
        <v>65</v>
      </c>
      <c r="D44" s="213">
        <f>VZaS!D44</f>
        <v>0</v>
      </c>
      <c r="E44" s="213">
        <f>VZaS!E44</f>
        <v>0</v>
      </c>
      <c r="F44" s="24"/>
      <c r="G44" s="24"/>
    </row>
    <row r="45" spans="1:20" ht="26.25" customHeight="1" x14ac:dyDescent="0.2">
      <c r="A45" s="134" t="s">
        <v>155</v>
      </c>
      <c r="B45" s="121" t="s">
        <v>1299</v>
      </c>
      <c r="C45" s="193" t="s">
        <v>66</v>
      </c>
      <c r="D45" s="213">
        <f>VZaS!D45</f>
        <v>946</v>
      </c>
      <c r="E45" s="213">
        <f>VZaS!E45</f>
        <v>908</v>
      </c>
      <c r="F45" s="24"/>
      <c r="G45" s="24"/>
    </row>
    <row r="46" spans="1:20" ht="26.25" customHeight="1" x14ac:dyDescent="0.2">
      <c r="A46" s="122" t="s">
        <v>1118</v>
      </c>
      <c r="B46" s="121" t="s">
        <v>1300</v>
      </c>
      <c r="C46" s="193" t="s">
        <v>67</v>
      </c>
      <c r="D46" s="213">
        <f>VZaS!D46</f>
        <v>177</v>
      </c>
      <c r="E46" s="213">
        <f>VZaS!E46</f>
        <v>275</v>
      </c>
      <c r="F46" s="24"/>
      <c r="G46" s="24"/>
    </row>
    <row r="47" spans="1:20" ht="26.25" customHeight="1" x14ac:dyDescent="0.2">
      <c r="A47" s="192" t="s">
        <v>1121</v>
      </c>
      <c r="B47" s="121" t="s">
        <v>1301</v>
      </c>
      <c r="C47" s="193" t="s">
        <v>68</v>
      </c>
      <c r="D47" s="213">
        <f>VZaS!D47</f>
        <v>0</v>
      </c>
      <c r="E47" s="213">
        <f>VZaS!E47</f>
        <v>0</v>
      </c>
      <c r="F47" s="24"/>
      <c r="G47" s="24"/>
    </row>
    <row r="48" spans="1:20" ht="26.25" customHeight="1" x14ac:dyDescent="0.2">
      <c r="A48" s="122" t="s">
        <v>1123</v>
      </c>
      <c r="B48" s="121" t="s">
        <v>1302</v>
      </c>
      <c r="C48" s="193" t="s">
        <v>69</v>
      </c>
      <c r="D48" s="213">
        <f>VZaS!D48</f>
        <v>0</v>
      </c>
      <c r="E48" s="213">
        <f>VZaS!E48</f>
        <v>0</v>
      </c>
      <c r="F48" s="24"/>
      <c r="G48" s="24"/>
    </row>
    <row r="49" spans="1:7" ht="32.25" customHeight="1" x14ac:dyDescent="0.2">
      <c r="A49" s="119" t="s">
        <v>1124</v>
      </c>
      <c r="B49" s="217" t="s">
        <v>1303</v>
      </c>
      <c r="C49" s="194" t="s">
        <v>70</v>
      </c>
      <c r="D49" s="124">
        <f>D50+D51+D52+D53+D56+D57+D58</f>
        <v>28123</v>
      </c>
      <c r="E49" s="124">
        <f>E50+E51+E52+E53+E56+E57+E58</f>
        <v>44648</v>
      </c>
      <c r="F49" s="24"/>
      <c r="G49" s="24"/>
    </row>
    <row r="50" spans="1:7" ht="30.95" customHeight="1" x14ac:dyDescent="0.2">
      <c r="A50" s="122" t="s">
        <v>1126</v>
      </c>
      <c r="B50" s="121" t="s">
        <v>1304</v>
      </c>
      <c r="C50" s="193" t="s">
        <v>75</v>
      </c>
      <c r="D50" s="213">
        <f>VZaS!D50</f>
        <v>0</v>
      </c>
      <c r="E50" s="213">
        <f>VZaS!E50</f>
        <v>0</v>
      </c>
      <c r="F50" s="24"/>
      <c r="G50" s="26"/>
    </row>
    <row r="51" spans="1:7" ht="45.75" customHeight="1" x14ac:dyDescent="0.2">
      <c r="A51" s="122" t="s">
        <v>1128</v>
      </c>
      <c r="B51" s="206" t="s">
        <v>1305</v>
      </c>
      <c r="C51" s="195" t="s">
        <v>76</v>
      </c>
      <c r="D51" s="213">
        <f>VZaS!D51</f>
        <v>0</v>
      </c>
      <c r="E51" s="213">
        <f>VZaS!E51</f>
        <v>0</v>
      </c>
      <c r="F51" s="24"/>
      <c r="G51" s="26"/>
    </row>
    <row r="52" spans="1:7" ht="30" customHeight="1" x14ac:dyDescent="0.2">
      <c r="A52" s="208" t="s">
        <v>1129</v>
      </c>
      <c r="B52" s="206" t="s">
        <v>1306</v>
      </c>
      <c r="C52" s="195" t="s">
        <v>77</v>
      </c>
      <c r="D52" s="213">
        <f>VZaS!D52</f>
        <v>0</v>
      </c>
      <c r="E52" s="213">
        <f>VZaS!E52</f>
        <v>0</v>
      </c>
      <c r="F52" s="24"/>
      <c r="G52" s="26"/>
    </row>
    <row r="53" spans="1:7" ht="28.5" customHeight="1" x14ac:dyDescent="0.2">
      <c r="A53" s="208" t="s">
        <v>1132</v>
      </c>
      <c r="B53" s="121" t="s">
        <v>1307</v>
      </c>
      <c r="C53" s="193" t="s">
        <v>78</v>
      </c>
      <c r="D53" s="124">
        <f>D54+D55</f>
        <v>23770</v>
      </c>
      <c r="E53" s="124">
        <f>E54+E55</f>
        <v>39889</v>
      </c>
      <c r="F53" s="24"/>
      <c r="G53" s="32"/>
    </row>
    <row r="54" spans="1:7" ht="26.25" customHeight="1" x14ac:dyDescent="0.2">
      <c r="A54" s="122" t="s">
        <v>1134</v>
      </c>
      <c r="B54" s="121" t="s">
        <v>1308</v>
      </c>
      <c r="C54" s="193" t="s">
        <v>300</v>
      </c>
      <c r="D54" s="213">
        <f>VZaS!D54</f>
        <v>20315</v>
      </c>
      <c r="E54" s="213">
        <f>VZaS!E54</f>
        <v>35458</v>
      </c>
      <c r="F54" s="24"/>
      <c r="G54" s="32"/>
    </row>
    <row r="55" spans="1:7" ht="26.25" customHeight="1" x14ac:dyDescent="0.2">
      <c r="A55" s="134" t="s">
        <v>155</v>
      </c>
      <c r="B55" s="121" t="s">
        <v>1309</v>
      </c>
      <c r="C55" s="193" t="s">
        <v>301</v>
      </c>
      <c r="D55" s="213">
        <f>VZaS!D55</f>
        <v>3455</v>
      </c>
      <c r="E55" s="213">
        <f>VZaS!E55</f>
        <v>4431</v>
      </c>
      <c r="F55" s="24"/>
      <c r="G55" s="32"/>
    </row>
    <row r="56" spans="1:7" ht="32.25" customHeight="1" x14ac:dyDescent="0.2">
      <c r="A56" s="122" t="s">
        <v>1136</v>
      </c>
      <c r="B56" s="206" t="s">
        <v>1310</v>
      </c>
      <c r="C56" s="195" t="s">
        <v>302</v>
      </c>
      <c r="D56" s="123"/>
      <c r="E56" s="213">
        <f>VZaS!E56</f>
        <v>129</v>
      </c>
      <c r="F56" s="24"/>
      <c r="G56" s="24"/>
    </row>
    <row r="57" spans="1:7" ht="26.25" customHeight="1" x14ac:dyDescent="0.2">
      <c r="A57" s="122" t="s">
        <v>1138</v>
      </c>
      <c r="B57" s="136" t="s">
        <v>1461</v>
      </c>
      <c r="C57" s="193" t="s">
        <v>303</v>
      </c>
      <c r="D57" s="213">
        <f>VZaS!D57</f>
        <v>0</v>
      </c>
      <c r="E57" s="213">
        <f>VZaS!E57</f>
        <v>0</v>
      </c>
      <c r="F57" s="24"/>
      <c r="G57" s="24"/>
    </row>
    <row r="58" spans="1:7" ht="26.25" customHeight="1" x14ac:dyDescent="0.2">
      <c r="A58" s="122" t="s">
        <v>1139</v>
      </c>
      <c r="B58" s="137" t="s">
        <v>1311</v>
      </c>
      <c r="C58" s="193" t="s">
        <v>304</v>
      </c>
      <c r="D58" s="213">
        <f>VZaS!D58</f>
        <v>4353</v>
      </c>
      <c r="E58" s="213">
        <f>VZaS!E58</f>
        <v>4630</v>
      </c>
      <c r="F58" s="24"/>
      <c r="G58" s="24"/>
    </row>
    <row r="59" spans="1:7" ht="26.25" customHeight="1" x14ac:dyDescent="0.2">
      <c r="A59" s="135" t="s">
        <v>177</v>
      </c>
      <c r="B59" s="120" t="s">
        <v>1312</v>
      </c>
      <c r="C59" s="194" t="s">
        <v>305</v>
      </c>
      <c r="D59" s="123">
        <f>D33-D49</f>
        <v>-27000</v>
      </c>
      <c r="E59" s="123">
        <f>E33-E49</f>
        <v>-43465</v>
      </c>
      <c r="F59" s="24"/>
      <c r="G59" s="24"/>
    </row>
    <row r="60" spans="1:7" ht="16.5" customHeight="1" x14ac:dyDescent="0.2">
      <c r="A60" s="538" t="s">
        <v>1291</v>
      </c>
      <c r="B60" s="667" t="s">
        <v>634</v>
      </c>
      <c r="C60" s="667" t="s">
        <v>390</v>
      </c>
      <c r="D60" s="672" t="s">
        <v>391</v>
      </c>
      <c r="E60" s="673"/>
      <c r="F60" s="24"/>
      <c r="G60" s="24"/>
    </row>
    <row r="61" spans="1:7" ht="32.25" x14ac:dyDescent="0.2">
      <c r="A61" s="540"/>
      <c r="B61" s="671"/>
      <c r="C61" s="671"/>
      <c r="D61" s="187" t="s">
        <v>392</v>
      </c>
      <c r="E61" s="187" t="s">
        <v>394</v>
      </c>
      <c r="F61" s="24"/>
      <c r="G61" s="24"/>
    </row>
    <row r="62" spans="1:7" ht="26.25" customHeight="1" x14ac:dyDescent="0.2">
      <c r="A62" s="216" t="s">
        <v>1143</v>
      </c>
      <c r="B62" s="217" t="s">
        <v>1462</v>
      </c>
      <c r="C62" s="193" t="s">
        <v>306</v>
      </c>
      <c r="D62" s="124">
        <f>D31+D59</f>
        <v>570528</v>
      </c>
      <c r="E62" s="124">
        <f>E31+E59</f>
        <v>-1312174</v>
      </c>
      <c r="F62" s="24"/>
      <c r="G62" s="24"/>
    </row>
    <row r="63" spans="1:7" ht="26.25" customHeight="1" x14ac:dyDescent="0.2">
      <c r="A63" s="122" t="s">
        <v>1144</v>
      </c>
      <c r="B63" s="136" t="s">
        <v>1313</v>
      </c>
      <c r="C63" s="193" t="s">
        <v>307</v>
      </c>
      <c r="D63" s="124">
        <f>D64+D65</f>
        <v>133055.96</v>
      </c>
      <c r="E63" s="124">
        <f>E64+E65</f>
        <v>109698</v>
      </c>
      <c r="F63" s="24"/>
      <c r="G63" s="24"/>
    </row>
    <row r="64" spans="1:7" ht="26.25" customHeight="1" x14ac:dyDescent="0.2">
      <c r="A64" s="122" t="s">
        <v>1146</v>
      </c>
      <c r="B64" s="138" t="s">
        <v>1314</v>
      </c>
      <c r="C64" s="193" t="s">
        <v>80</v>
      </c>
      <c r="D64" s="213">
        <f>VZaS!D64</f>
        <v>140811.96</v>
      </c>
      <c r="E64" s="213">
        <f>VZaS!E64</f>
        <v>109430</v>
      </c>
      <c r="F64" s="24"/>
      <c r="G64" s="24"/>
    </row>
    <row r="65" spans="1:7" ht="25.5" customHeight="1" x14ac:dyDescent="0.2">
      <c r="A65" s="134" t="s">
        <v>155</v>
      </c>
      <c r="B65" s="206" t="s">
        <v>1315</v>
      </c>
      <c r="C65" s="195" t="s">
        <v>81</v>
      </c>
      <c r="D65" s="213">
        <f>VZaS!D65</f>
        <v>-7756</v>
      </c>
      <c r="E65" s="213">
        <f>VZaS!E65</f>
        <v>268</v>
      </c>
      <c r="F65" s="24"/>
      <c r="G65" s="24"/>
    </row>
    <row r="66" spans="1:7" ht="25.5" customHeight="1" x14ac:dyDescent="0.2">
      <c r="A66" s="122" t="s">
        <v>1149</v>
      </c>
      <c r="B66" s="218" t="s">
        <v>1316</v>
      </c>
      <c r="C66" s="195" t="s">
        <v>82</v>
      </c>
      <c r="D66" s="213">
        <f>VZaS!D66</f>
        <v>0</v>
      </c>
      <c r="E66" s="213">
        <f>VZaS!E66</f>
        <v>0</v>
      </c>
      <c r="F66" s="24"/>
      <c r="G66" s="24"/>
    </row>
    <row r="67" spans="1:7" ht="42.75" customHeight="1" x14ac:dyDescent="0.2">
      <c r="A67" s="202" t="s">
        <v>1151</v>
      </c>
      <c r="B67" s="209" t="s">
        <v>1317</v>
      </c>
      <c r="C67" s="196" t="s">
        <v>83</v>
      </c>
      <c r="D67" s="123">
        <f>D62-D63-D66</f>
        <v>437472.04000000004</v>
      </c>
      <c r="E67" s="123">
        <f>E62-E63-E66</f>
        <v>-1421872</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90"/>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345</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674" t="s">
        <v>686</v>
      </c>
      <c r="B3" s="675"/>
      <c r="C3" s="675"/>
      <c r="D3" s="675"/>
      <c r="E3" s="675"/>
      <c r="F3" s="675"/>
      <c r="G3" s="675"/>
      <c r="H3" s="675"/>
      <c r="I3" s="675"/>
      <c r="J3" s="675"/>
      <c r="K3" s="676"/>
      <c r="L3" s="87"/>
      <c r="M3" s="87"/>
      <c r="N3" s="87"/>
      <c r="O3" s="87"/>
      <c r="P3" s="43"/>
      <c r="Q3" s="43"/>
      <c r="R3" s="43"/>
      <c r="S3" s="43"/>
      <c r="T3" s="43"/>
      <c r="U3" s="43"/>
      <c r="V3" s="43"/>
      <c r="W3" s="43"/>
      <c r="X3" s="43"/>
      <c r="Y3" s="43"/>
      <c r="Z3" s="43"/>
      <c r="AA3" s="43"/>
      <c r="AB3" s="43"/>
      <c r="AC3" s="572"/>
      <c r="AD3" s="573"/>
      <c r="AE3" s="573"/>
      <c r="AF3" s="573"/>
      <c r="AG3" s="573"/>
      <c r="AH3" s="573"/>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574" t="s">
        <v>687</v>
      </c>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688</v>
      </c>
      <c r="L8" s="69"/>
      <c r="M8" s="91" t="e">
        <f>#REF!</f>
        <v>#REF!</v>
      </c>
      <c r="N8" s="91" t="e">
        <f>#REF!</f>
        <v>#REF!</v>
      </c>
      <c r="O8" s="91" t="e">
        <f>#REF!</f>
        <v>#REF!</v>
      </c>
      <c r="P8" s="91" t="e">
        <f>#REF!</f>
        <v>#REF!</v>
      </c>
      <c r="Q8" s="91" t="e">
        <f>#REF!</f>
        <v>#REF!</v>
      </c>
      <c r="R8" s="91" t="e">
        <f>#REF!</f>
        <v>#REF!</v>
      </c>
      <c r="S8" s="91">
        <v>2</v>
      </c>
      <c r="T8" s="91">
        <v>0</v>
      </c>
      <c r="U8" s="91" t="e">
        <f>#REF!</f>
        <v>#REF!</v>
      </c>
      <c r="V8" s="91" t="e">
        <f>#REF!</f>
        <v>#REF!</v>
      </c>
      <c r="W8" s="576" t="s">
        <v>581</v>
      </c>
      <c r="X8" s="577"/>
      <c r="Y8" s="577"/>
      <c r="Z8" s="577"/>
      <c r="AA8" s="577"/>
      <c r="AB8" s="578"/>
      <c r="AC8" s="43"/>
      <c r="AD8" s="43"/>
      <c r="AE8" s="43"/>
      <c r="AF8" s="43"/>
      <c r="AG8" s="43"/>
      <c r="AH8" s="43"/>
      <c r="AI8" s="43"/>
      <c r="AJ8" s="43"/>
    </row>
    <row r="9" spans="1:66" s="7" customFormat="1" ht="12" customHeight="1" x14ac:dyDescent="0.2">
      <c r="A9" s="579"/>
      <c r="B9" s="579"/>
      <c r="C9" s="579"/>
      <c r="D9" s="579"/>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69"/>
      <c r="AJ9" s="57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569"/>
      <c r="B10" s="569"/>
      <c r="C10" s="569"/>
      <c r="D10" s="569"/>
      <c r="E10" s="569"/>
      <c r="F10" s="569"/>
      <c r="G10" s="569"/>
      <c r="H10" s="569"/>
      <c r="I10" s="569"/>
      <c r="J10" s="569"/>
      <c r="K10" s="569"/>
      <c r="L10" s="569"/>
      <c r="M10" s="569"/>
      <c r="N10" s="569"/>
      <c r="O10" s="569"/>
      <c r="P10" s="569"/>
      <c r="Q10" s="569"/>
      <c r="R10" s="569"/>
      <c r="S10" s="569"/>
      <c r="T10" s="569"/>
      <c r="U10" s="569"/>
      <c r="V10" s="569"/>
      <c r="W10" s="569"/>
      <c r="X10" s="569"/>
      <c r="Y10" s="569"/>
      <c r="Z10" s="569"/>
      <c r="AA10" s="569"/>
      <c r="AB10" s="569"/>
      <c r="AC10" s="569"/>
      <c r="AD10" s="569"/>
      <c r="AE10" s="569"/>
      <c r="AF10" s="569"/>
      <c r="AG10" s="569"/>
      <c r="AH10" s="569"/>
      <c r="AI10" s="569"/>
      <c r="AJ10" s="570"/>
      <c r="AK10" s="5"/>
    </row>
    <row r="11" spans="1:66" s="7" customFormat="1" ht="12.95" customHeight="1" x14ac:dyDescent="0.2">
      <c r="A11" s="569"/>
      <c r="B11" s="570"/>
      <c r="C11" s="570"/>
      <c r="D11" s="570"/>
      <c r="E11" s="570"/>
      <c r="F11" s="570"/>
      <c r="G11" s="570"/>
      <c r="H11" s="570"/>
      <c r="I11" s="570"/>
      <c r="J11" s="570"/>
      <c r="K11" s="570"/>
      <c r="L11" s="570"/>
      <c r="M11" s="570"/>
      <c r="N11" s="570"/>
      <c r="O11" s="570"/>
      <c r="P11" s="570"/>
      <c r="Q11" s="570"/>
      <c r="R11" s="570"/>
      <c r="S11" s="570"/>
      <c r="T11" s="570"/>
      <c r="U11" s="570"/>
      <c r="V11" s="570"/>
      <c r="W11" s="570"/>
      <c r="X11" s="570"/>
      <c r="Y11" s="570"/>
      <c r="Z11" s="570"/>
      <c r="AA11" s="570"/>
      <c r="AB11" s="570"/>
      <c r="AC11" s="570"/>
      <c r="AD11" s="570"/>
      <c r="AE11" s="570"/>
      <c r="AF11" s="570"/>
      <c r="AG11" s="570"/>
      <c r="AH11" s="570"/>
      <c r="AI11" s="570"/>
      <c r="AJ11" s="570"/>
      <c r="AK11" s="5"/>
    </row>
    <row r="12" spans="1:66" s="7" customFormat="1" ht="12.95" customHeight="1" x14ac:dyDescent="0.2">
      <c r="A12" s="570"/>
      <c r="B12" s="570"/>
      <c r="C12" s="570"/>
      <c r="D12" s="570"/>
      <c r="E12" s="570"/>
      <c r="F12" s="570"/>
      <c r="G12" s="570"/>
      <c r="H12" s="570"/>
      <c r="I12" s="570"/>
      <c r="J12" s="570"/>
      <c r="K12" s="570"/>
      <c r="L12" s="570"/>
      <c r="M12" s="570"/>
      <c r="N12" s="570"/>
      <c r="O12" s="570"/>
      <c r="P12" s="570"/>
      <c r="Q12" s="570"/>
      <c r="R12" s="570"/>
      <c r="S12" s="570"/>
      <c r="T12" s="570"/>
      <c r="U12" s="570"/>
      <c r="V12" s="570"/>
      <c r="W12" s="570"/>
      <c r="X12" s="570"/>
      <c r="Y12" s="570"/>
      <c r="Z12" s="570"/>
      <c r="AA12" s="570"/>
      <c r="AB12" s="570"/>
      <c r="AC12" s="570"/>
      <c r="AD12" s="570"/>
      <c r="AE12" s="570"/>
      <c r="AF12" s="570"/>
      <c r="AG12" s="570"/>
      <c r="AH12" s="570"/>
      <c r="AI12" s="570"/>
      <c r="AJ12" s="570"/>
      <c r="AK12" s="6"/>
    </row>
    <row r="13" spans="1:66" s="7" customFormat="1" ht="16.5" customHeight="1" x14ac:dyDescent="0.2">
      <c r="A13" s="580"/>
      <c r="B13" s="580"/>
      <c r="C13" s="580"/>
      <c r="D13" s="580"/>
      <c r="E13" s="580"/>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689</v>
      </c>
      <c r="B14" s="72"/>
      <c r="C14" s="72"/>
      <c r="D14" s="72"/>
      <c r="E14" s="72"/>
      <c r="F14" s="72"/>
      <c r="G14" s="72"/>
      <c r="H14" s="72"/>
      <c r="I14" s="72"/>
      <c r="J14" s="72"/>
      <c r="K14" s="73"/>
      <c r="L14" s="72" t="s">
        <v>583</v>
      </c>
      <c r="M14" s="72"/>
      <c r="N14" s="72"/>
      <c r="O14" s="72"/>
      <c r="P14" s="72"/>
      <c r="Q14" s="72"/>
      <c r="R14" s="72" t="s">
        <v>583</v>
      </c>
      <c r="S14" s="72"/>
      <c r="T14" s="72"/>
      <c r="U14" s="72"/>
      <c r="V14" s="72"/>
      <c r="W14" s="72"/>
      <c r="X14" s="71"/>
      <c r="Y14" s="72"/>
      <c r="Z14" s="72"/>
      <c r="AA14" s="72"/>
      <c r="AB14" s="72"/>
      <c r="AC14" s="72"/>
      <c r="AD14" s="72" t="s">
        <v>690</v>
      </c>
      <c r="AE14" s="72"/>
      <c r="AF14" s="72"/>
      <c r="AG14" s="72" t="s">
        <v>691</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781</v>
      </c>
      <c r="N15" s="47"/>
      <c r="O15" s="47"/>
      <c r="P15" s="47"/>
      <c r="Q15" s="47"/>
      <c r="R15" s="47"/>
      <c r="S15" s="91" t="e">
        <f>#REF!</f>
        <v>#REF!</v>
      </c>
      <c r="T15" s="79" t="s">
        <v>692</v>
      </c>
      <c r="U15" s="47"/>
      <c r="V15" s="47"/>
      <c r="W15" s="47"/>
      <c r="X15" s="76" t="s">
        <v>582</v>
      </c>
      <c r="Y15" s="47"/>
      <c r="Z15" s="47"/>
      <c r="AA15" s="47"/>
      <c r="AB15" s="47" t="s">
        <v>693</v>
      </c>
      <c r="AC15" s="47"/>
      <c r="AD15" s="91" t="e">
        <f>#REF!</f>
        <v>#REF!</v>
      </c>
      <c r="AE15" s="91" t="e">
        <f>#REF!</f>
        <v>#REF!</v>
      </c>
      <c r="AF15" s="46"/>
      <c r="AG15" s="91">
        <v>2</v>
      </c>
      <c r="AH15" s="91">
        <v>0</v>
      </c>
      <c r="AI15" s="91" t="e">
        <f>#REF!</f>
        <v>#REF!</v>
      </c>
      <c r="AJ15" s="91" t="e">
        <f>#REF!</f>
        <v>#REF!</v>
      </c>
      <c r="AK15" s="10"/>
    </row>
    <row r="16" spans="1:66" ht="20.25" customHeight="1" x14ac:dyDescent="0.2">
      <c r="A16" s="76" t="s">
        <v>780</v>
      </c>
      <c r="B16" s="47"/>
      <c r="C16" s="47"/>
      <c r="D16" s="47"/>
      <c r="E16" s="47"/>
      <c r="F16" s="47"/>
      <c r="G16" s="47"/>
      <c r="H16" s="47"/>
      <c r="I16" s="47"/>
      <c r="J16" s="47"/>
      <c r="K16" s="75"/>
      <c r="L16" s="60"/>
      <c r="M16" s="47" t="s">
        <v>694</v>
      </c>
      <c r="N16" s="47"/>
      <c r="O16" s="47"/>
      <c r="P16" s="47"/>
      <c r="Q16" s="47"/>
      <c r="R16" s="47"/>
      <c r="S16" s="91"/>
      <c r="T16" s="139" t="s">
        <v>695</v>
      </c>
      <c r="U16" s="79"/>
      <c r="V16" s="79"/>
      <c r="W16" s="79"/>
      <c r="X16" s="76" t="s">
        <v>698</v>
      </c>
      <c r="Y16" s="47"/>
      <c r="Z16" s="47"/>
      <c r="AA16" s="47"/>
      <c r="AB16" s="47" t="s">
        <v>783</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696</v>
      </c>
      <c r="N17" s="47"/>
      <c r="O17" s="47"/>
      <c r="P17" s="47"/>
      <c r="Q17" s="47"/>
      <c r="R17" s="140" t="s">
        <v>782</v>
      </c>
      <c r="S17" s="47"/>
      <c r="T17" s="47"/>
      <c r="U17" s="47"/>
      <c r="V17" s="47"/>
      <c r="W17" s="75"/>
      <c r="X17" s="72" t="s">
        <v>697</v>
      </c>
      <c r="Y17" s="72"/>
      <c r="Z17" s="72"/>
      <c r="AA17" s="72"/>
      <c r="AB17" s="72" t="s">
        <v>693</v>
      </c>
      <c r="AC17" s="72"/>
      <c r="AD17" s="91" t="e">
        <f>#REF!</f>
        <v>#REF!</v>
      </c>
      <c r="AE17" s="91" t="e">
        <f>#REF!</f>
        <v>#REF!</v>
      </c>
      <c r="AF17" s="55"/>
      <c r="AG17" s="91">
        <v>2</v>
      </c>
      <c r="AH17" s="91">
        <v>0</v>
      </c>
      <c r="AI17" s="91" t="e">
        <f>#REF!</f>
        <v>#REF!</v>
      </c>
      <c r="AJ17" s="91" t="e">
        <f>#REF!</f>
        <v>#REF!</v>
      </c>
      <c r="AK17" s="10"/>
    </row>
    <row r="18" spans="1:37" ht="20.25" customHeight="1" x14ac:dyDescent="0.2">
      <c r="A18" s="76" t="s">
        <v>662</v>
      </c>
      <c r="B18" s="47"/>
      <c r="C18" s="47"/>
      <c r="D18" s="47"/>
      <c r="E18" s="47"/>
      <c r="F18" s="47"/>
      <c r="G18" s="47"/>
      <c r="H18" s="47"/>
      <c r="I18" s="47"/>
      <c r="J18" s="47"/>
      <c r="K18" s="47"/>
      <c r="L18" s="72"/>
      <c r="M18" s="47"/>
      <c r="N18" s="47"/>
      <c r="O18" s="47"/>
      <c r="P18" s="47"/>
      <c r="Q18" s="47"/>
      <c r="R18" s="47"/>
      <c r="S18" s="47"/>
      <c r="T18" s="47"/>
      <c r="U18" s="47"/>
      <c r="V18" s="47"/>
      <c r="W18" s="75"/>
      <c r="X18" s="47" t="s">
        <v>698</v>
      </c>
      <c r="Y18" s="47"/>
      <c r="Z18" s="47"/>
      <c r="AA18" s="47"/>
      <c r="AB18" s="47" t="s">
        <v>783</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440</v>
      </c>
      <c r="D19" s="91" t="e">
        <f>#REF!</f>
        <v>#REF!</v>
      </c>
      <c r="E19" s="91" t="e">
        <f>#REF!</f>
        <v>#REF!</v>
      </c>
      <c r="F19" s="88" t="s">
        <v>440</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699</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571" t="s">
        <v>700</v>
      </c>
      <c r="B23" s="571"/>
      <c r="C23" s="571"/>
      <c r="D23" s="571"/>
      <c r="E23" s="571"/>
      <c r="F23" s="571"/>
      <c r="G23" s="571"/>
      <c r="H23" s="571"/>
      <c r="I23" s="571"/>
      <c r="J23" s="571"/>
      <c r="K23" s="571"/>
      <c r="L23" s="571"/>
      <c r="M23" s="571"/>
      <c r="N23" s="571"/>
      <c r="O23" s="571"/>
      <c r="P23" s="571"/>
      <c r="Q23" s="571"/>
      <c r="R23" s="571"/>
      <c r="S23" s="571"/>
      <c r="T23" s="571"/>
      <c r="U23" s="571"/>
      <c r="V23" s="571"/>
      <c r="W23" s="571"/>
      <c r="X23" s="571"/>
      <c r="Y23" s="571"/>
      <c r="Z23" s="571"/>
      <c r="AA23" s="571"/>
      <c r="AB23" s="571"/>
      <c r="AC23" s="571"/>
      <c r="AD23" s="571"/>
      <c r="AE23" s="571"/>
      <c r="AF23" s="571"/>
      <c r="AG23" s="571"/>
      <c r="AH23" s="571"/>
      <c r="AI23" s="571"/>
      <c r="AJ23" s="571"/>
    </row>
    <row r="24" spans="1:37" ht="20.25" customHeight="1" x14ac:dyDescent="0.2">
      <c r="A24" s="71" t="s">
        <v>701</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702</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784</v>
      </c>
      <c r="B26" s="47"/>
      <c r="C26" s="47"/>
      <c r="D26" s="47"/>
      <c r="E26" s="47"/>
      <c r="F26" s="47"/>
      <c r="G26" s="47"/>
      <c r="H26" s="47" t="s">
        <v>785</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786</v>
      </c>
      <c r="B28" s="47"/>
      <c r="C28" s="47"/>
      <c r="D28" s="47"/>
      <c r="E28" s="47"/>
      <c r="F28" s="47"/>
      <c r="G28" s="47"/>
      <c r="H28" s="47"/>
      <c r="I28" s="47"/>
      <c r="J28" s="47"/>
      <c r="K28" s="47"/>
      <c r="L28" s="47"/>
      <c r="M28" s="47"/>
      <c r="N28" s="47"/>
      <c r="O28" s="47"/>
      <c r="P28" s="47"/>
      <c r="Q28" s="47"/>
      <c r="R28" s="47"/>
      <c r="S28" s="47"/>
      <c r="T28" s="47" t="s">
        <v>787</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439</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439</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507</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703</v>
      </c>
      <c r="B33" s="71"/>
      <c r="C33" s="72"/>
      <c r="D33" s="72"/>
      <c r="E33" s="72"/>
      <c r="F33" s="72"/>
      <c r="G33" s="72"/>
      <c r="H33" s="72"/>
      <c r="I33" s="72"/>
      <c r="J33" s="72"/>
      <c r="K33" s="581" t="s">
        <v>788</v>
      </c>
      <c r="L33" s="582"/>
      <c r="M33" s="582"/>
      <c r="N33" s="582"/>
      <c r="O33" s="582"/>
      <c r="P33" s="582"/>
      <c r="Q33" s="582"/>
      <c r="R33" s="582"/>
      <c r="S33" s="582"/>
      <c r="T33" s="677"/>
      <c r="U33" s="581" t="s">
        <v>704</v>
      </c>
      <c r="V33" s="582"/>
      <c r="W33" s="582"/>
      <c r="X33" s="582"/>
      <c r="Y33" s="582"/>
      <c r="Z33" s="582"/>
      <c r="AA33" s="582"/>
      <c r="AB33" s="583"/>
      <c r="AC33" s="581" t="s">
        <v>789</v>
      </c>
      <c r="AD33" s="582"/>
      <c r="AE33" s="582"/>
      <c r="AF33" s="582"/>
      <c r="AG33" s="582"/>
      <c r="AH33" s="582"/>
      <c r="AI33" s="582"/>
      <c r="AJ33" s="583"/>
    </row>
    <row r="34" spans="1:37" ht="20.25" customHeight="1" x14ac:dyDescent="0.2">
      <c r="A34" s="148" t="e">
        <f>#REF!</f>
        <v>#REF!</v>
      </c>
      <c r="B34" s="91" t="e">
        <f>#REF!</f>
        <v>#REF!</v>
      </c>
      <c r="C34" s="46" t="s">
        <v>440</v>
      </c>
      <c r="D34" s="91" t="e">
        <f>#REF!</f>
        <v>#REF!</v>
      </c>
      <c r="E34" s="91" t="e">
        <f>#REF!</f>
        <v>#REF!</v>
      </c>
      <c r="F34" s="46" t="s">
        <v>440</v>
      </c>
      <c r="G34" s="91">
        <v>2</v>
      </c>
      <c r="H34" s="91">
        <v>0</v>
      </c>
      <c r="I34" s="91" t="e">
        <f>#REF!</f>
        <v>#REF!</v>
      </c>
      <c r="J34" s="91" t="e">
        <f>#REF!</f>
        <v>#REF!</v>
      </c>
      <c r="K34" s="584"/>
      <c r="L34" s="585"/>
      <c r="M34" s="585"/>
      <c r="N34" s="585"/>
      <c r="O34" s="585"/>
      <c r="P34" s="585"/>
      <c r="Q34" s="585"/>
      <c r="R34" s="585"/>
      <c r="S34" s="585"/>
      <c r="T34" s="678"/>
      <c r="U34" s="584"/>
      <c r="V34" s="585"/>
      <c r="W34" s="585"/>
      <c r="X34" s="585"/>
      <c r="Y34" s="585"/>
      <c r="Z34" s="585"/>
      <c r="AA34" s="585"/>
      <c r="AB34" s="586"/>
      <c r="AC34" s="584"/>
      <c r="AD34" s="585"/>
      <c r="AE34" s="585"/>
      <c r="AF34" s="585"/>
      <c r="AG34" s="585"/>
      <c r="AH34" s="585"/>
      <c r="AI34" s="585"/>
      <c r="AJ34" s="586"/>
    </row>
    <row r="35" spans="1:37" ht="25.5" customHeight="1" x14ac:dyDescent="0.2">
      <c r="A35" s="76"/>
      <c r="B35" s="76"/>
      <c r="C35" s="47"/>
      <c r="D35" s="47"/>
      <c r="E35" s="47"/>
      <c r="F35" s="47"/>
      <c r="G35" s="47"/>
      <c r="H35" s="47"/>
      <c r="I35" s="47"/>
      <c r="J35" s="47"/>
      <c r="K35" s="584"/>
      <c r="L35" s="585"/>
      <c r="M35" s="585"/>
      <c r="N35" s="585"/>
      <c r="O35" s="585"/>
      <c r="P35" s="585"/>
      <c r="Q35" s="585"/>
      <c r="R35" s="585"/>
      <c r="S35" s="585"/>
      <c r="T35" s="678"/>
      <c r="U35" s="584"/>
      <c r="V35" s="585"/>
      <c r="W35" s="585"/>
      <c r="X35" s="585"/>
      <c r="Y35" s="585"/>
      <c r="Z35" s="585"/>
      <c r="AA35" s="585"/>
      <c r="AB35" s="586"/>
      <c r="AC35" s="584"/>
      <c r="AD35" s="585"/>
      <c r="AE35" s="585"/>
      <c r="AF35" s="585"/>
      <c r="AG35" s="585"/>
      <c r="AH35" s="585"/>
      <c r="AI35" s="585"/>
      <c r="AJ35" s="586"/>
    </row>
    <row r="36" spans="1:37" ht="20.25" customHeight="1" x14ac:dyDescent="0.2">
      <c r="A36" s="71" t="s">
        <v>705</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440</v>
      </c>
      <c r="D37" s="91" t="e">
        <f>#REF!</f>
        <v>#REF!</v>
      </c>
      <c r="E37" s="91" t="e">
        <f>#REF!</f>
        <v>#REF!</v>
      </c>
      <c r="F37" s="54" t="s">
        <v>440</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4"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538" t="s">
        <v>1331</v>
      </c>
      <c r="B1" s="594" t="s">
        <v>1330</v>
      </c>
      <c r="C1" s="182" t="s">
        <v>707</v>
      </c>
      <c r="D1" s="596" t="s">
        <v>708</v>
      </c>
      <c r="E1" s="597"/>
      <c r="F1" s="597"/>
      <c r="G1" s="598"/>
      <c r="H1" s="513" t="s">
        <v>577</v>
      </c>
      <c r="I1" s="513"/>
    </row>
    <row r="2" spans="1:9" s="13" customFormat="1" x14ac:dyDescent="0.2">
      <c r="A2" s="539" t="s">
        <v>511</v>
      </c>
      <c r="B2" s="595"/>
      <c r="C2" s="100" t="s">
        <v>1332</v>
      </c>
      <c r="D2" s="108">
        <v>1</v>
      </c>
      <c r="E2" s="184" t="s">
        <v>1334</v>
      </c>
      <c r="F2" s="599" t="s">
        <v>1335</v>
      </c>
      <c r="G2" s="599"/>
      <c r="H2" s="513"/>
      <c r="I2" s="513"/>
    </row>
    <row r="3" spans="1:9" s="13" customFormat="1" ht="12.95" customHeight="1" x14ac:dyDescent="0.2">
      <c r="A3" s="540" t="s">
        <v>458</v>
      </c>
      <c r="B3" s="111" t="s">
        <v>459</v>
      </c>
      <c r="C3" s="101" t="s">
        <v>460</v>
      </c>
      <c r="D3" s="109"/>
      <c r="E3" s="184" t="s">
        <v>1333</v>
      </c>
      <c r="F3" s="599" t="s">
        <v>660</v>
      </c>
      <c r="G3" s="599"/>
      <c r="H3" s="599" t="s">
        <v>1336</v>
      </c>
      <c r="I3" s="599"/>
    </row>
    <row r="4" spans="1:9" s="13" customFormat="1" ht="27.95" customHeight="1" x14ac:dyDescent="0.2">
      <c r="A4" s="556"/>
      <c r="B4" s="590" t="s">
        <v>1319</v>
      </c>
      <c r="C4" s="591" t="s">
        <v>179</v>
      </c>
      <c r="D4" s="593">
        <f>D6+D74+D165</f>
        <v>4540396</v>
      </c>
      <c r="E4" s="593"/>
      <c r="F4" s="593">
        <f>F6+F74+F165</f>
        <v>2670804</v>
      </c>
      <c r="G4" s="593"/>
      <c r="H4" s="593"/>
      <c r="I4" s="183" t="s">
        <v>660</v>
      </c>
    </row>
    <row r="5" spans="1:9" ht="27.95" customHeight="1" x14ac:dyDescent="0.2">
      <c r="A5" s="556"/>
      <c r="B5" s="590"/>
      <c r="C5" s="592"/>
      <c r="D5" s="593">
        <f>D7+D75+D166</f>
        <v>1869592</v>
      </c>
      <c r="E5" s="593"/>
      <c r="F5" s="183"/>
      <c r="G5" s="593">
        <f>G7+G75+G166</f>
        <v>2170091</v>
      </c>
      <c r="H5" s="593"/>
      <c r="I5" s="593"/>
    </row>
    <row r="6" spans="1:9" ht="27.95" customHeight="1" x14ac:dyDescent="0.2">
      <c r="A6" s="561" t="s">
        <v>112</v>
      </c>
      <c r="B6" s="604" t="s">
        <v>1320</v>
      </c>
      <c r="C6" s="600" t="s">
        <v>180</v>
      </c>
      <c r="D6" s="602">
        <f>D8+D24+D47</f>
        <v>2257437</v>
      </c>
      <c r="E6" s="603"/>
      <c r="F6" s="593">
        <f>F8+F24+F47</f>
        <v>489283</v>
      </c>
      <c r="G6" s="593"/>
      <c r="H6" s="593"/>
      <c r="I6" s="183" t="s">
        <v>660</v>
      </c>
    </row>
    <row r="7" spans="1:9" ht="27.95" customHeight="1" x14ac:dyDescent="0.2">
      <c r="A7" s="561"/>
      <c r="B7" s="604"/>
      <c r="C7" s="601"/>
      <c r="D7" s="602">
        <f>D9+D25+D48</f>
        <v>1768154</v>
      </c>
      <c r="E7" s="603"/>
      <c r="F7" s="183" t="s">
        <v>660</v>
      </c>
      <c r="G7" s="593">
        <f>G9+G25+G48</f>
        <v>457743</v>
      </c>
      <c r="H7" s="593"/>
      <c r="I7" s="593"/>
    </row>
    <row r="8" spans="1:9" ht="27.95" customHeight="1" x14ac:dyDescent="0.2">
      <c r="A8" s="541" t="s">
        <v>754</v>
      </c>
      <c r="B8" s="590" t="s">
        <v>1321</v>
      </c>
      <c r="C8" s="600" t="s">
        <v>181</v>
      </c>
      <c r="D8" s="602">
        <f>D10+D12+D14+D16+D18+D20+D22</f>
        <v>19334</v>
      </c>
      <c r="E8" s="603"/>
      <c r="F8" s="593">
        <f>F10+F12+F14+F16+F18+F20+F22</f>
        <v>0</v>
      </c>
      <c r="G8" s="593"/>
      <c r="H8" s="593"/>
      <c r="I8" s="183" t="s">
        <v>660</v>
      </c>
    </row>
    <row r="9" spans="1:9" ht="27.95" customHeight="1" x14ac:dyDescent="0.2">
      <c r="A9" s="541"/>
      <c r="B9" s="590"/>
      <c r="C9" s="601"/>
      <c r="D9" s="602">
        <f>D11+D13+D15+D17+D19+D21+D23</f>
        <v>19334</v>
      </c>
      <c r="E9" s="603"/>
      <c r="F9" s="183" t="s">
        <v>660</v>
      </c>
      <c r="G9" s="593">
        <f>G11+G13+G15+G17+G19+G21+G23</f>
        <v>0</v>
      </c>
      <c r="H9" s="593"/>
      <c r="I9" s="593"/>
    </row>
    <row r="10" spans="1:9" ht="27.95" customHeight="1" x14ac:dyDescent="0.2">
      <c r="A10" s="559" t="s">
        <v>755</v>
      </c>
      <c r="B10" s="605" t="s">
        <v>709</v>
      </c>
      <c r="C10" s="606" t="s">
        <v>182</v>
      </c>
      <c r="D10" s="608">
        <f>A!D10</f>
        <v>0</v>
      </c>
      <c r="E10" s="609"/>
      <c r="F10" s="610">
        <f>D10-D11</f>
        <v>0</v>
      </c>
      <c r="G10" s="611"/>
      <c r="H10" s="612"/>
      <c r="I10" s="210"/>
    </row>
    <row r="11" spans="1:9" ht="27.95" customHeight="1" x14ac:dyDescent="0.2">
      <c r="A11" s="560"/>
      <c r="B11" s="605"/>
      <c r="C11" s="607"/>
      <c r="D11" s="608">
        <f>A!D11</f>
        <v>0</v>
      </c>
      <c r="E11" s="609"/>
      <c r="F11" s="210"/>
      <c r="G11" s="613">
        <f>A!G11</f>
        <v>0</v>
      </c>
      <c r="H11" s="613"/>
      <c r="I11" s="613"/>
    </row>
    <row r="12" spans="1:9" ht="28.5" customHeight="1" x14ac:dyDescent="0.2">
      <c r="A12" s="510" t="s">
        <v>115</v>
      </c>
      <c r="B12" s="605" t="s">
        <v>1158</v>
      </c>
      <c r="C12" s="606" t="s">
        <v>183</v>
      </c>
      <c r="D12" s="608">
        <f>A!D12</f>
        <v>19334</v>
      </c>
      <c r="E12" s="609"/>
      <c r="F12" s="610">
        <f>D12-D13</f>
        <v>0</v>
      </c>
      <c r="G12" s="611"/>
      <c r="H12" s="612"/>
      <c r="I12" s="210"/>
    </row>
    <row r="13" spans="1:9" ht="27.95" customHeight="1" x14ac:dyDescent="0.2">
      <c r="A13" s="510"/>
      <c r="B13" s="605"/>
      <c r="C13" s="607"/>
      <c r="D13" s="608">
        <f>A!D13</f>
        <v>19334</v>
      </c>
      <c r="E13" s="609"/>
      <c r="F13" s="210"/>
      <c r="G13" s="613">
        <f>A!G13</f>
        <v>0</v>
      </c>
      <c r="H13" s="613"/>
      <c r="I13" s="613"/>
    </row>
    <row r="14" spans="1:9" ht="27.95" customHeight="1" x14ac:dyDescent="0.2">
      <c r="A14" s="510" t="s">
        <v>116</v>
      </c>
      <c r="B14" s="605" t="s">
        <v>1322</v>
      </c>
      <c r="C14" s="606" t="s">
        <v>184</v>
      </c>
      <c r="D14" s="608">
        <f>A!D14</f>
        <v>0</v>
      </c>
      <c r="E14" s="609"/>
      <c r="F14" s="610">
        <f>D14-D15</f>
        <v>0</v>
      </c>
      <c r="G14" s="611"/>
      <c r="H14" s="612"/>
      <c r="I14" s="210"/>
    </row>
    <row r="15" spans="1:9" ht="27.95" customHeight="1" x14ac:dyDescent="0.2">
      <c r="A15" s="510"/>
      <c r="B15" s="605"/>
      <c r="C15" s="607"/>
      <c r="D15" s="608">
        <f>A!D15</f>
        <v>0</v>
      </c>
      <c r="E15" s="609"/>
      <c r="F15" s="210"/>
      <c r="G15" s="613">
        <f>A!G15</f>
        <v>0</v>
      </c>
      <c r="H15" s="613"/>
      <c r="I15" s="613"/>
    </row>
    <row r="16" spans="1:9" ht="27.95" customHeight="1" x14ac:dyDescent="0.2">
      <c r="A16" s="510" t="s">
        <v>117</v>
      </c>
      <c r="B16" s="614" t="s">
        <v>339</v>
      </c>
      <c r="C16" s="606" t="s">
        <v>185</v>
      </c>
      <c r="D16" s="608">
        <f>A!D16</f>
        <v>0</v>
      </c>
      <c r="E16" s="609"/>
      <c r="F16" s="610">
        <f>D16-D17</f>
        <v>0</v>
      </c>
      <c r="G16" s="611"/>
      <c r="H16" s="612"/>
      <c r="I16" s="210"/>
    </row>
    <row r="17" spans="1:9" ht="27.95" customHeight="1" x14ac:dyDescent="0.2">
      <c r="A17" s="510"/>
      <c r="B17" s="614"/>
      <c r="C17" s="607"/>
      <c r="D17" s="608">
        <f>A!D17</f>
        <v>0</v>
      </c>
      <c r="E17" s="609"/>
      <c r="F17" s="210"/>
      <c r="G17" s="613">
        <f>A!G17</f>
        <v>0</v>
      </c>
      <c r="H17" s="613"/>
      <c r="I17" s="613"/>
    </row>
    <row r="18" spans="1:9" ht="27.95" customHeight="1" x14ac:dyDescent="0.2">
      <c r="A18" s="510" t="s">
        <v>118</v>
      </c>
      <c r="B18" s="614" t="s">
        <v>1323</v>
      </c>
      <c r="C18" s="606" t="s">
        <v>186</v>
      </c>
      <c r="D18" s="608">
        <f>A!D18</f>
        <v>0</v>
      </c>
      <c r="E18" s="609"/>
      <c r="F18" s="610">
        <f>D18-D19</f>
        <v>0</v>
      </c>
      <c r="G18" s="611"/>
      <c r="H18" s="612"/>
      <c r="I18" s="210"/>
    </row>
    <row r="19" spans="1:9" ht="27.95" customHeight="1" x14ac:dyDescent="0.2">
      <c r="A19" s="510"/>
      <c r="B19" s="614"/>
      <c r="C19" s="607"/>
      <c r="D19" s="608">
        <f>A!D19</f>
        <v>0</v>
      </c>
      <c r="E19" s="609"/>
      <c r="F19" s="210"/>
      <c r="G19" s="613">
        <f>A!G19</f>
        <v>0</v>
      </c>
      <c r="H19" s="613"/>
      <c r="I19" s="613"/>
    </row>
    <row r="20" spans="1:9" ht="27.95" customHeight="1" x14ac:dyDescent="0.2">
      <c r="A20" s="510" t="s">
        <v>119</v>
      </c>
      <c r="B20" s="605" t="s">
        <v>1324</v>
      </c>
      <c r="C20" s="606" t="s">
        <v>187</v>
      </c>
      <c r="D20" s="608">
        <f>A!D20</f>
        <v>0</v>
      </c>
      <c r="E20" s="609"/>
      <c r="F20" s="610">
        <f>D20-D21</f>
        <v>0</v>
      </c>
      <c r="G20" s="611"/>
      <c r="H20" s="612"/>
      <c r="I20" s="210"/>
    </row>
    <row r="21" spans="1:9" ht="27.95" customHeight="1" x14ac:dyDescent="0.2">
      <c r="A21" s="510"/>
      <c r="B21" s="605"/>
      <c r="C21" s="607"/>
      <c r="D21" s="608">
        <f>A!D21</f>
        <v>0</v>
      </c>
      <c r="E21" s="609"/>
      <c r="F21" s="210"/>
      <c r="G21" s="613">
        <f>A!G21</f>
        <v>0</v>
      </c>
      <c r="H21" s="613"/>
      <c r="I21" s="613"/>
    </row>
    <row r="22" spans="1:9" ht="27.95" customHeight="1" x14ac:dyDescent="0.2">
      <c r="A22" s="510" t="s">
        <v>120</v>
      </c>
      <c r="B22" s="605" t="s">
        <v>1325</v>
      </c>
      <c r="C22" s="606" t="s">
        <v>949</v>
      </c>
      <c r="D22" s="608">
        <f>A!D22</f>
        <v>0</v>
      </c>
      <c r="E22" s="609"/>
      <c r="F22" s="610">
        <f>D22-D23</f>
        <v>0</v>
      </c>
      <c r="G22" s="611"/>
      <c r="H22" s="612"/>
      <c r="I22" s="210"/>
    </row>
    <row r="23" spans="1:9" ht="27.95" customHeight="1" x14ac:dyDescent="0.2">
      <c r="A23" s="510"/>
      <c r="B23" s="605"/>
      <c r="C23" s="607"/>
      <c r="D23" s="608">
        <f>A!D23</f>
        <v>0</v>
      </c>
      <c r="E23" s="609"/>
      <c r="F23" s="210"/>
      <c r="G23" s="613">
        <f>A!G23</f>
        <v>0</v>
      </c>
      <c r="H23" s="613"/>
      <c r="I23" s="613"/>
    </row>
    <row r="24" spans="1:9" ht="27.95" customHeight="1" x14ac:dyDescent="0.2">
      <c r="A24" s="530" t="s">
        <v>664</v>
      </c>
      <c r="B24" s="590" t="s">
        <v>1326</v>
      </c>
      <c r="C24" s="600" t="s">
        <v>950</v>
      </c>
      <c r="D24" s="602">
        <f>D26+D28+D30+D35+D37+D39+D41+D43+D45</f>
        <v>2238103</v>
      </c>
      <c r="E24" s="603"/>
      <c r="F24" s="602">
        <f>F26+F28+F30+F35+F37+F39+F41+F43+F45</f>
        <v>489283</v>
      </c>
      <c r="G24" s="615"/>
      <c r="H24" s="603"/>
      <c r="I24" s="183" t="s">
        <v>660</v>
      </c>
    </row>
    <row r="25" spans="1:9" ht="27.95" customHeight="1" x14ac:dyDescent="0.2">
      <c r="A25" s="530"/>
      <c r="B25" s="590"/>
      <c r="C25" s="601"/>
      <c r="D25" s="602">
        <f>D27+D29+D31+D36+D38+D40+D42+D44+D46</f>
        <v>1748820</v>
      </c>
      <c r="E25" s="603"/>
      <c r="F25" s="183" t="s">
        <v>660</v>
      </c>
      <c r="G25" s="593">
        <f>G27+G29+G31+G36+G38+G40+G42+G44+G46</f>
        <v>457743</v>
      </c>
      <c r="H25" s="593"/>
      <c r="I25" s="593"/>
    </row>
    <row r="26" spans="1:9" ht="27.95" customHeight="1" x14ac:dyDescent="0.2">
      <c r="A26" s="510" t="s">
        <v>665</v>
      </c>
      <c r="B26" s="605" t="s">
        <v>1327</v>
      </c>
      <c r="C26" s="606" t="s">
        <v>951</v>
      </c>
      <c r="D26" s="610">
        <f>A!D26</f>
        <v>47339</v>
      </c>
      <c r="E26" s="612"/>
      <c r="F26" s="610">
        <f>D26-D27</f>
        <v>47339</v>
      </c>
      <c r="G26" s="611"/>
      <c r="H26" s="612"/>
      <c r="I26" s="210"/>
    </row>
    <row r="27" spans="1:9" ht="27.75" customHeight="1" x14ac:dyDescent="0.2">
      <c r="A27" s="510"/>
      <c r="B27" s="605"/>
      <c r="C27" s="607"/>
      <c r="D27" s="610">
        <f>A!D27</f>
        <v>0</v>
      </c>
      <c r="E27" s="612"/>
      <c r="F27" s="210"/>
      <c r="G27" s="613">
        <f>A!G27</f>
        <v>47339</v>
      </c>
      <c r="H27" s="613"/>
      <c r="I27" s="613"/>
    </row>
    <row r="28" spans="1:9" ht="27.75" customHeight="1" x14ac:dyDescent="0.2">
      <c r="A28" s="544" t="s">
        <v>121</v>
      </c>
      <c r="B28" s="605" t="s">
        <v>1328</v>
      </c>
      <c r="C28" s="606" t="s">
        <v>952</v>
      </c>
      <c r="D28" s="610">
        <f>A!D28</f>
        <v>694080</v>
      </c>
      <c r="E28" s="612"/>
      <c r="F28" s="610">
        <f>D28-D29</f>
        <v>167405</v>
      </c>
      <c r="G28" s="611"/>
      <c r="H28" s="612"/>
      <c r="I28" s="210"/>
    </row>
    <row r="29" spans="1:9" ht="27.75" customHeight="1" x14ac:dyDescent="0.2">
      <c r="A29" s="552"/>
      <c r="B29" s="605"/>
      <c r="C29" s="607"/>
      <c r="D29" s="610">
        <f>A!D29</f>
        <v>526675</v>
      </c>
      <c r="E29" s="612"/>
      <c r="F29" s="210"/>
      <c r="G29" s="613">
        <f>A!G29</f>
        <v>186096</v>
      </c>
      <c r="H29" s="613"/>
      <c r="I29" s="613"/>
    </row>
    <row r="30" spans="1:9" ht="27.95" customHeight="1" x14ac:dyDescent="0.2">
      <c r="A30" s="544" t="s">
        <v>122</v>
      </c>
      <c r="B30" s="605" t="s">
        <v>1329</v>
      </c>
      <c r="C30" s="606" t="s">
        <v>953</v>
      </c>
      <c r="D30" s="610">
        <f>A!D30</f>
        <v>1496684</v>
      </c>
      <c r="E30" s="612"/>
      <c r="F30" s="610">
        <f>D30-D31</f>
        <v>274539</v>
      </c>
      <c r="G30" s="611"/>
      <c r="H30" s="612"/>
      <c r="I30" s="210"/>
    </row>
    <row r="31" spans="1:9" ht="27.95" customHeight="1" x14ac:dyDescent="0.2">
      <c r="A31" s="552"/>
      <c r="B31" s="605"/>
      <c r="C31" s="607"/>
      <c r="D31" s="610">
        <f>A!D31</f>
        <v>1222145</v>
      </c>
      <c r="E31" s="612"/>
      <c r="F31" s="210"/>
      <c r="G31" s="613">
        <f>A!G31</f>
        <v>224308</v>
      </c>
      <c r="H31" s="613"/>
      <c r="I31" s="613"/>
    </row>
    <row r="32" spans="1:9" s="13" customFormat="1" ht="12.95" customHeight="1" x14ac:dyDescent="0.2">
      <c r="A32" s="538" t="s">
        <v>1331</v>
      </c>
      <c r="B32" s="594" t="s">
        <v>1330</v>
      </c>
      <c r="C32" s="182" t="s">
        <v>707</v>
      </c>
      <c r="D32" s="596" t="s">
        <v>708</v>
      </c>
      <c r="E32" s="597"/>
      <c r="F32" s="597"/>
      <c r="G32" s="598"/>
      <c r="H32" s="513" t="s">
        <v>577</v>
      </c>
      <c r="I32" s="513"/>
    </row>
    <row r="33" spans="1:22" s="13" customFormat="1" ht="12.95" customHeight="1" x14ac:dyDescent="0.2">
      <c r="A33" s="539" t="s">
        <v>511</v>
      </c>
      <c r="B33" s="595"/>
      <c r="C33" s="100" t="s">
        <v>1332</v>
      </c>
      <c r="D33" s="108">
        <v>1</v>
      </c>
      <c r="E33" s="184" t="s">
        <v>1334</v>
      </c>
      <c r="F33" s="599" t="s">
        <v>1335</v>
      </c>
      <c r="G33" s="599"/>
      <c r="H33" s="513"/>
      <c r="I33" s="513"/>
    </row>
    <row r="34" spans="1:22" s="13" customFormat="1" ht="16.5" customHeight="1" x14ac:dyDescent="0.2">
      <c r="A34" s="540" t="s">
        <v>458</v>
      </c>
      <c r="B34" s="111" t="s">
        <v>459</v>
      </c>
      <c r="C34" s="101" t="s">
        <v>460</v>
      </c>
      <c r="D34" s="109"/>
      <c r="E34" s="184" t="s">
        <v>1333</v>
      </c>
      <c r="F34" s="599" t="s">
        <v>660</v>
      </c>
      <c r="G34" s="599"/>
      <c r="H34" s="599" t="s">
        <v>1336</v>
      </c>
      <c r="I34" s="599"/>
    </row>
    <row r="35" spans="1:22" ht="27.95" customHeight="1" x14ac:dyDescent="0.2">
      <c r="A35" s="500" t="s">
        <v>123</v>
      </c>
      <c r="B35" s="614" t="s">
        <v>1337</v>
      </c>
      <c r="C35" s="616" t="s">
        <v>756</v>
      </c>
      <c r="D35" s="613">
        <f>A!D35</f>
        <v>0</v>
      </c>
      <c r="E35" s="613"/>
      <c r="F35" s="610">
        <f>D35-D36</f>
        <v>0</v>
      </c>
      <c r="G35" s="611"/>
      <c r="H35" s="612"/>
      <c r="I35" s="210"/>
    </row>
    <row r="36" spans="1:22" ht="27.95" customHeight="1" x14ac:dyDescent="0.2">
      <c r="A36" s="500"/>
      <c r="B36" s="614"/>
      <c r="C36" s="616"/>
      <c r="D36" s="613">
        <f>A!D36</f>
        <v>0</v>
      </c>
      <c r="E36" s="613"/>
      <c r="F36" s="210"/>
      <c r="G36" s="613">
        <f>A!G36</f>
        <v>0</v>
      </c>
      <c r="H36" s="613"/>
      <c r="I36" s="613"/>
      <c r="U36" s="14"/>
      <c r="V36" s="14"/>
    </row>
    <row r="37" spans="1:22" ht="27.95" customHeight="1" x14ac:dyDescent="0.2">
      <c r="A37" s="500" t="s">
        <v>124</v>
      </c>
      <c r="B37" s="605" t="s">
        <v>1338</v>
      </c>
      <c r="C37" s="616" t="s">
        <v>757</v>
      </c>
      <c r="D37" s="613">
        <f>A!D37</f>
        <v>0</v>
      </c>
      <c r="E37" s="613"/>
      <c r="F37" s="610">
        <f>D37-D38</f>
        <v>0</v>
      </c>
      <c r="G37" s="611"/>
      <c r="H37" s="612"/>
      <c r="I37" s="210"/>
    </row>
    <row r="38" spans="1:22" ht="27.95" customHeight="1" x14ac:dyDescent="0.2">
      <c r="A38" s="500"/>
      <c r="B38" s="605"/>
      <c r="C38" s="616"/>
      <c r="D38" s="613">
        <f>A!D38</f>
        <v>0</v>
      </c>
      <c r="E38" s="613"/>
      <c r="F38" s="210"/>
      <c r="G38" s="613">
        <f>A!G38</f>
        <v>0</v>
      </c>
      <c r="H38" s="613"/>
      <c r="I38" s="613"/>
    </row>
    <row r="39" spans="1:22" ht="27.95" customHeight="1" x14ac:dyDescent="0.2">
      <c r="A39" s="500" t="s">
        <v>125</v>
      </c>
      <c r="B39" s="605" t="s">
        <v>1339</v>
      </c>
      <c r="C39" s="616" t="s">
        <v>758</v>
      </c>
      <c r="D39" s="613">
        <f>A!D39</f>
        <v>0</v>
      </c>
      <c r="E39" s="613"/>
      <c r="F39" s="610">
        <f>D39-D40</f>
        <v>0</v>
      </c>
      <c r="G39" s="611"/>
      <c r="H39" s="612"/>
      <c r="I39" s="210"/>
    </row>
    <row r="40" spans="1:22" ht="27.95" customHeight="1" x14ac:dyDescent="0.2">
      <c r="A40" s="500"/>
      <c r="B40" s="605"/>
      <c r="C40" s="616"/>
      <c r="D40" s="613">
        <f>A!D40</f>
        <v>0</v>
      </c>
      <c r="E40" s="613"/>
      <c r="F40" s="210"/>
      <c r="G40" s="613">
        <f>A!G40</f>
        <v>0</v>
      </c>
      <c r="H40" s="613"/>
      <c r="I40" s="613"/>
    </row>
    <row r="41" spans="1:22" ht="27.95" customHeight="1" x14ac:dyDescent="0.2">
      <c r="A41" s="500" t="s">
        <v>126</v>
      </c>
      <c r="B41" s="605" t="s">
        <v>1340</v>
      </c>
      <c r="C41" s="616" t="s">
        <v>759</v>
      </c>
      <c r="D41" s="613">
        <f>A!D41</f>
        <v>0</v>
      </c>
      <c r="E41" s="613"/>
      <c r="F41" s="610">
        <f>D41-D42</f>
        <v>0</v>
      </c>
      <c r="G41" s="611"/>
      <c r="H41" s="612"/>
      <c r="I41" s="210"/>
    </row>
    <row r="42" spans="1:22" ht="27.95" customHeight="1" x14ac:dyDescent="0.2">
      <c r="A42" s="500"/>
      <c r="B42" s="605"/>
      <c r="C42" s="616"/>
      <c r="D42" s="613">
        <f>A!D42</f>
        <v>0</v>
      </c>
      <c r="E42" s="613"/>
      <c r="F42" s="210"/>
      <c r="G42" s="613">
        <f>A!G42</f>
        <v>0</v>
      </c>
      <c r="H42" s="613"/>
      <c r="I42" s="613"/>
    </row>
    <row r="43" spans="1:22" ht="27.95" customHeight="1" x14ac:dyDescent="0.2">
      <c r="A43" s="500" t="s">
        <v>127</v>
      </c>
      <c r="B43" s="605" t="s">
        <v>1341</v>
      </c>
      <c r="C43" s="616" t="s">
        <v>760</v>
      </c>
      <c r="D43" s="613">
        <f>A!D43</f>
        <v>0</v>
      </c>
      <c r="E43" s="613"/>
      <c r="F43" s="610">
        <f>D43-D44</f>
        <v>0</v>
      </c>
      <c r="G43" s="611"/>
      <c r="H43" s="612"/>
      <c r="I43" s="210"/>
    </row>
    <row r="44" spans="1:22" ht="27.95" customHeight="1" x14ac:dyDescent="0.2">
      <c r="A44" s="500"/>
      <c r="B44" s="605"/>
      <c r="C44" s="616"/>
      <c r="D44" s="613">
        <f>A!D44</f>
        <v>0</v>
      </c>
      <c r="E44" s="613"/>
      <c r="F44" s="210"/>
      <c r="G44" s="613">
        <f>A!G44</f>
        <v>0</v>
      </c>
      <c r="H44" s="613"/>
      <c r="I44" s="613"/>
    </row>
    <row r="45" spans="1:22" ht="27.95" customHeight="1" x14ac:dyDescent="0.2">
      <c r="A45" s="500" t="s">
        <v>461</v>
      </c>
      <c r="B45" s="605" t="s">
        <v>1342</v>
      </c>
      <c r="C45" s="616" t="s">
        <v>761</v>
      </c>
      <c r="D45" s="613">
        <f>A!D45</f>
        <v>0</v>
      </c>
      <c r="E45" s="613"/>
      <c r="F45" s="610">
        <f>D45-D46</f>
        <v>0</v>
      </c>
      <c r="G45" s="611"/>
      <c r="H45" s="612"/>
      <c r="I45" s="210"/>
    </row>
    <row r="46" spans="1:22" ht="27.95" customHeight="1" x14ac:dyDescent="0.2">
      <c r="A46" s="500"/>
      <c r="B46" s="605"/>
      <c r="C46" s="616"/>
      <c r="D46" s="613">
        <f>A!D46</f>
        <v>0</v>
      </c>
      <c r="E46" s="613"/>
      <c r="F46" s="210"/>
      <c r="G46" s="613">
        <f>A!G46</f>
        <v>0</v>
      </c>
      <c r="H46" s="613"/>
      <c r="I46" s="613"/>
    </row>
    <row r="47" spans="1:22" ht="27.95" customHeight="1" x14ac:dyDescent="0.2">
      <c r="A47" s="550" t="s">
        <v>139</v>
      </c>
      <c r="B47" s="604" t="s">
        <v>1343</v>
      </c>
      <c r="C47" s="617" t="s">
        <v>46</v>
      </c>
      <c r="D47" s="593">
        <f>D49+D51+D53+D55+D57+D59+D61+D66+D68+D70+D72</f>
        <v>0</v>
      </c>
      <c r="E47" s="593"/>
      <c r="F47" s="593">
        <f>D47-D48</f>
        <v>0</v>
      </c>
      <c r="G47" s="593"/>
      <c r="H47" s="593"/>
      <c r="I47" s="179"/>
    </row>
    <row r="48" spans="1:22" ht="27.95" customHeight="1" x14ac:dyDescent="0.2">
      <c r="A48" s="550"/>
      <c r="B48" s="604"/>
      <c r="C48" s="617"/>
      <c r="D48" s="593">
        <f>D50+D52+D54+D56+D58+D60+D62+D67+D69+D71+D73</f>
        <v>0</v>
      </c>
      <c r="E48" s="593"/>
      <c r="F48" s="179"/>
      <c r="G48" s="593">
        <f>G50+G52+G54+G56+G58+G60+G62+G67+G69+G71+G73</f>
        <v>0</v>
      </c>
      <c r="H48" s="593"/>
      <c r="I48" s="593"/>
    </row>
    <row r="49" spans="1:9" ht="27.95" customHeight="1" x14ac:dyDescent="0.2">
      <c r="A49" s="548" t="s">
        <v>666</v>
      </c>
      <c r="B49" s="614" t="s">
        <v>1344</v>
      </c>
      <c r="C49" s="616" t="s">
        <v>47</v>
      </c>
      <c r="D49" s="613">
        <f>A!D49</f>
        <v>0</v>
      </c>
      <c r="E49" s="613"/>
      <c r="F49" s="610">
        <f>D49-D50</f>
        <v>0</v>
      </c>
      <c r="G49" s="611"/>
      <c r="H49" s="612"/>
      <c r="I49" s="210"/>
    </row>
    <row r="50" spans="1:9" ht="27.95" customHeight="1" x14ac:dyDescent="0.2">
      <c r="A50" s="549"/>
      <c r="B50" s="614"/>
      <c r="C50" s="616"/>
      <c r="D50" s="613">
        <f>A!D50</f>
        <v>0</v>
      </c>
      <c r="E50" s="613"/>
      <c r="F50" s="210"/>
      <c r="G50" s="613">
        <f>A!G50</f>
        <v>0</v>
      </c>
      <c r="H50" s="613"/>
      <c r="I50" s="613"/>
    </row>
    <row r="51" spans="1:9" ht="27.95" customHeight="1" x14ac:dyDescent="0.2">
      <c r="A51" s="500" t="s">
        <v>121</v>
      </c>
      <c r="B51" s="618" t="s">
        <v>1345</v>
      </c>
      <c r="C51" s="616" t="s">
        <v>48</v>
      </c>
      <c r="D51" s="613">
        <f>A!D51</f>
        <v>0</v>
      </c>
      <c r="E51" s="613"/>
      <c r="F51" s="610">
        <f>D51-D52</f>
        <v>0</v>
      </c>
      <c r="G51" s="611"/>
      <c r="H51" s="612"/>
      <c r="I51" s="210"/>
    </row>
    <row r="52" spans="1:9" ht="27.95" customHeight="1" x14ac:dyDescent="0.2">
      <c r="A52" s="500"/>
      <c r="B52" s="619"/>
      <c r="C52" s="616"/>
      <c r="D52" s="613">
        <f>A!D52</f>
        <v>0</v>
      </c>
      <c r="E52" s="613"/>
      <c r="F52" s="210"/>
      <c r="G52" s="613">
        <f>A!G52</f>
        <v>0</v>
      </c>
      <c r="H52" s="613"/>
      <c r="I52" s="613"/>
    </row>
    <row r="53" spans="1:9" ht="27.95" customHeight="1" x14ac:dyDescent="0.2">
      <c r="A53" s="500" t="s">
        <v>122</v>
      </c>
      <c r="B53" s="605" t="s">
        <v>1346</v>
      </c>
      <c r="C53" s="616" t="s">
        <v>49</v>
      </c>
      <c r="D53" s="613">
        <f>A!D53</f>
        <v>0</v>
      </c>
      <c r="E53" s="613"/>
      <c r="F53" s="610">
        <f>D53-D54</f>
        <v>0</v>
      </c>
      <c r="G53" s="611"/>
      <c r="H53" s="612"/>
      <c r="I53" s="210"/>
    </row>
    <row r="54" spans="1:9" ht="27.95" customHeight="1" x14ac:dyDescent="0.2">
      <c r="A54" s="500"/>
      <c r="B54" s="605"/>
      <c r="C54" s="616"/>
      <c r="D54" s="613">
        <f>A!D54</f>
        <v>0</v>
      </c>
      <c r="E54" s="613"/>
      <c r="F54" s="210"/>
      <c r="G54" s="613">
        <f>A!G54</f>
        <v>0</v>
      </c>
      <c r="H54" s="613"/>
      <c r="I54" s="613"/>
    </row>
    <row r="55" spans="1:9" ht="27.95" customHeight="1" x14ac:dyDescent="0.2">
      <c r="A55" s="500" t="s">
        <v>123</v>
      </c>
      <c r="B55" s="605" t="s">
        <v>1347</v>
      </c>
      <c r="C55" s="616" t="s">
        <v>50</v>
      </c>
      <c r="D55" s="613">
        <f>A!D55</f>
        <v>0</v>
      </c>
      <c r="E55" s="613"/>
      <c r="F55" s="610">
        <f>D55-D56</f>
        <v>0</v>
      </c>
      <c r="G55" s="611"/>
      <c r="H55" s="612"/>
      <c r="I55" s="210"/>
    </row>
    <row r="56" spans="1:9" ht="27.95" customHeight="1" x14ac:dyDescent="0.2">
      <c r="A56" s="500"/>
      <c r="B56" s="605"/>
      <c r="C56" s="616"/>
      <c r="D56" s="613">
        <f>A!D56</f>
        <v>0</v>
      </c>
      <c r="E56" s="613"/>
      <c r="F56" s="210"/>
      <c r="G56" s="613">
        <f>A!G56</f>
        <v>0</v>
      </c>
      <c r="H56" s="613"/>
      <c r="I56" s="613"/>
    </row>
    <row r="57" spans="1:9" ht="27.95" customHeight="1" x14ac:dyDescent="0.2">
      <c r="A57" s="500" t="s">
        <v>124</v>
      </c>
      <c r="B57" s="605" t="s">
        <v>1348</v>
      </c>
      <c r="C57" s="616" t="s">
        <v>51</v>
      </c>
      <c r="D57" s="613">
        <f>A!D57</f>
        <v>0</v>
      </c>
      <c r="E57" s="613"/>
      <c r="F57" s="610">
        <f>D57-D58</f>
        <v>0</v>
      </c>
      <c r="G57" s="611"/>
      <c r="H57" s="612"/>
      <c r="I57" s="210"/>
    </row>
    <row r="58" spans="1:9" ht="27.75" customHeight="1" x14ac:dyDescent="0.2">
      <c r="A58" s="500"/>
      <c r="B58" s="605"/>
      <c r="C58" s="616"/>
      <c r="D58" s="613">
        <f>A!D58</f>
        <v>0</v>
      </c>
      <c r="E58" s="613"/>
      <c r="F58" s="210"/>
      <c r="G58" s="613">
        <f>A!G58</f>
        <v>0</v>
      </c>
      <c r="H58" s="613"/>
      <c r="I58" s="613"/>
    </row>
    <row r="59" spans="1:9" ht="27.75" customHeight="1" x14ac:dyDescent="0.2">
      <c r="A59" s="500" t="s">
        <v>328</v>
      </c>
      <c r="B59" s="605" t="s">
        <v>1349</v>
      </c>
      <c r="C59" s="616" t="s">
        <v>52</v>
      </c>
      <c r="D59" s="613">
        <f>A!D59</f>
        <v>0</v>
      </c>
      <c r="E59" s="613"/>
      <c r="F59" s="610">
        <f>D59-D60</f>
        <v>0</v>
      </c>
      <c r="G59" s="611"/>
      <c r="H59" s="612"/>
      <c r="I59" s="210"/>
    </row>
    <row r="60" spans="1:9" ht="27.75" customHeight="1" x14ac:dyDescent="0.2">
      <c r="A60" s="500"/>
      <c r="B60" s="605"/>
      <c r="C60" s="616"/>
      <c r="D60" s="613">
        <f>A!D60</f>
        <v>0</v>
      </c>
      <c r="E60" s="613"/>
      <c r="F60" s="210"/>
      <c r="G60" s="613">
        <f>A!G60</f>
        <v>0</v>
      </c>
      <c r="H60" s="613"/>
      <c r="I60" s="613"/>
    </row>
    <row r="61" spans="1:9" ht="27.95" customHeight="1" x14ac:dyDescent="0.2">
      <c r="A61" s="500" t="s">
        <v>330</v>
      </c>
      <c r="B61" s="605" t="s">
        <v>1350</v>
      </c>
      <c r="C61" s="616" t="s">
        <v>53</v>
      </c>
      <c r="D61" s="613">
        <f>A!D61</f>
        <v>0</v>
      </c>
      <c r="E61" s="613"/>
      <c r="F61" s="610">
        <f>D61-D62</f>
        <v>0</v>
      </c>
      <c r="G61" s="611"/>
      <c r="H61" s="612"/>
      <c r="I61" s="210"/>
    </row>
    <row r="62" spans="1:9" ht="27.95" customHeight="1" x14ac:dyDescent="0.2">
      <c r="A62" s="500"/>
      <c r="B62" s="605"/>
      <c r="C62" s="616"/>
      <c r="D62" s="613">
        <f>A!D62</f>
        <v>0</v>
      </c>
      <c r="E62" s="613"/>
      <c r="F62" s="210"/>
      <c r="G62" s="613">
        <f>A!G62</f>
        <v>0</v>
      </c>
      <c r="H62" s="613"/>
      <c r="I62" s="613"/>
    </row>
    <row r="63" spans="1:9" s="13" customFormat="1" ht="12.95" customHeight="1" x14ac:dyDescent="0.2">
      <c r="A63" s="538" t="s">
        <v>1331</v>
      </c>
      <c r="B63" s="594" t="s">
        <v>1330</v>
      </c>
      <c r="C63" s="182" t="s">
        <v>707</v>
      </c>
      <c r="D63" s="596" t="s">
        <v>708</v>
      </c>
      <c r="E63" s="597"/>
      <c r="F63" s="597"/>
      <c r="G63" s="598"/>
      <c r="H63" s="513" t="s">
        <v>577</v>
      </c>
      <c r="I63" s="513"/>
    </row>
    <row r="64" spans="1:9" s="13" customFormat="1" ht="12.95" customHeight="1" x14ac:dyDescent="0.2">
      <c r="A64" s="539" t="s">
        <v>511</v>
      </c>
      <c r="B64" s="595"/>
      <c r="C64" s="100" t="s">
        <v>1332</v>
      </c>
      <c r="D64" s="108">
        <v>1</v>
      </c>
      <c r="E64" s="184" t="s">
        <v>1334</v>
      </c>
      <c r="F64" s="599" t="s">
        <v>1335</v>
      </c>
      <c r="G64" s="599"/>
      <c r="H64" s="513"/>
      <c r="I64" s="513"/>
    </row>
    <row r="65" spans="1:9" s="13" customFormat="1" ht="12.95" customHeight="1" x14ac:dyDescent="0.2">
      <c r="A65" s="540" t="s">
        <v>458</v>
      </c>
      <c r="B65" s="111" t="s">
        <v>459</v>
      </c>
      <c r="C65" s="101" t="s">
        <v>460</v>
      </c>
      <c r="D65" s="109"/>
      <c r="E65" s="184" t="s">
        <v>1333</v>
      </c>
      <c r="F65" s="599" t="s">
        <v>660</v>
      </c>
      <c r="G65" s="599"/>
      <c r="H65" s="599" t="s">
        <v>1336</v>
      </c>
      <c r="I65" s="599"/>
    </row>
    <row r="66" spans="1:9" ht="27.95" customHeight="1" x14ac:dyDescent="0.2">
      <c r="A66" s="500" t="s">
        <v>331</v>
      </c>
      <c r="B66" s="620" t="s">
        <v>1351</v>
      </c>
      <c r="C66" s="616" t="s">
        <v>54</v>
      </c>
      <c r="D66" s="613">
        <f>A!D66</f>
        <v>0</v>
      </c>
      <c r="E66" s="613"/>
      <c r="F66" s="610">
        <f>D66-D67</f>
        <v>0</v>
      </c>
      <c r="G66" s="611"/>
      <c r="H66" s="612"/>
      <c r="I66" s="210"/>
    </row>
    <row r="67" spans="1:9" ht="27.95" customHeight="1" x14ac:dyDescent="0.2">
      <c r="A67" s="500"/>
      <c r="B67" s="621"/>
      <c r="C67" s="616"/>
      <c r="D67" s="613">
        <f>A!D67</f>
        <v>0</v>
      </c>
      <c r="E67" s="613"/>
      <c r="F67" s="210"/>
      <c r="G67" s="613">
        <f>A!G67</f>
        <v>0</v>
      </c>
      <c r="H67" s="613"/>
      <c r="I67" s="613"/>
    </row>
    <row r="68" spans="1:9" ht="27.95" customHeight="1" x14ac:dyDescent="0.2">
      <c r="A68" s="544" t="s">
        <v>897</v>
      </c>
      <c r="B68" s="620" t="s">
        <v>1352</v>
      </c>
      <c r="C68" s="624" t="s">
        <v>55</v>
      </c>
      <c r="D68" s="613">
        <f>A!D68</f>
        <v>0</v>
      </c>
      <c r="E68" s="613"/>
      <c r="F68" s="610">
        <f>D68-D69</f>
        <v>0</v>
      </c>
      <c r="G68" s="611"/>
      <c r="H68" s="612"/>
      <c r="I68" s="210"/>
    </row>
    <row r="69" spans="1:9" ht="27.95" customHeight="1" x14ac:dyDescent="0.2">
      <c r="A69" s="626"/>
      <c r="B69" s="623"/>
      <c r="C69" s="625"/>
      <c r="D69" s="613">
        <f>A!D69</f>
        <v>0</v>
      </c>
      <c r="E69" s="613"/>
      <c r="F69" s="210"/>
      <c r="G69" s="613">
        <f>A!G69</f>
        <v>0</v>
      </c>
      <c r="H69" s="613"/>
      <c r="I69" s="613"/>
    </row>
    <row r="70" spans="1:9" ht="27.95" customHeight="1" x14ac:dyDescent="0.2">
      <c r="A70" s="500" t="s">
        <v>730</v>
      </c>
      <c r="B70" s="622" t="s">
        <v>1353</v>
      </c>
      <c r="C70" s="624" t="s">
        <v>56</v>
      </c>
      <c r="D70" s="613">
        <f>A!D70</f>
        <v>0</v>
      </c>
      <c r="E70" s="613"/>
      <c r="F70" s="610">
        <f>D70-D71</f>
        <v>0</v>
      </c>
      <c r="G70" s="611"/>
      <c r="H70" s="612"/>
      <c r="I70" s="210"/>
    </row>
    <row r="71" spans="1:9" ht="27.95" customHeight="1" x14ac:dyDescent="0.2">
      <c r="A71" s="500"/>
      <c r="B71" s="623"/>
      <c r="C71" s="625"/>
      <c r="D71" s="613">
        <f>A!D71</f>
        <v>0</v>
      </c>
      <c r="E71" s="613"/>
      <c r="F71" s="210"/>
      <c r="G71" s="613">
        <f>A!G71</f>
        <v>0</v>
      </c>
      <c r="H71" s="613"/>
      <c r="I71" s="613"/>
    </row>
    <row r="72" spans="1:9" ht="27.95" customHeight="1" x14ac:dyDescent="0.2">
      <c r="A72" s="500" t="s">
        <v>898</v>
      </c>
      <c r="B72" s="622" t="s">
        <v>1354</v>
      </c>
      <c r="C72" s="624" t="s">
        <v>57</v>
      </c>
      <c r="D72" s="613">
        <f>A!D72</f>
        <v>0</v>
      </c>
      <c r="E72" s="613"/>
      <c r="F72" s="610">
        <f>D72-D73</f>
        <v>0</v>
      </c>
      <c r="G72" s="611"/>
      <c r="H72" s="612"/>
      <c r="I72" s="212"/>
    </row>
    <row r="73" spans="1:9" ht="27.95" customHeight="1" x14ac:dyDescent="0.2">
      <c r="A73" s="500"/>
      <c r="B73" s="623"/>
      <c r="C73" s="625"/>
      <c r="D73" s="613">
        <f>A!D73</f>
        <v>0</v>
      </c>
      <c r="E73" s="613"/>
      <c r="F73" s="210"/>
      <c r="G73" s="613">
        <f>A!G73</f>
        <v>0</v>
      </c>
      <c r="H73" s="613"/>
      <c r="I73" s="613"/>
    </row>
    <row r="74" spans="1:9" ht="27.95" customHeight="1" x14ac:dyDescent="0.2">
      <c r="A74" s="541" t="s">
        <v>113</v>
      </c>
      <c r="B74" s="590" t="s">
        <v>1355</v>
      </c>
      <c r="C74" s="617" t="s">
        <v>58</v>
      </c>
      <c r="D74" s="593">
        <f>D76+D90+D117+D146+D159</f>
        <v>2274614</v>
      </c>
      <c r="E74" s="593"/>
      <c r="F74" s="593">
        <f>D74-D75</f>
        <v>2173176</v>
      </c>
      <c r="G74" s="593"/>
      <c r="H74" s="593"/>
      <c r="I74" s="183"/>
    </row>
    <row r="75" spans="1:9" ht="27.95" customHeight="1" x14ac:dyDescent="0.2">
      <c r="A75" s="541"/>
      <c r="B75" s="590"/>
      <c r="C75" s="617"/>
      <c r="D75" s="593">
        <f>D77+D91+D118+D147+D160</f>
        <v>101438</v>
      </c>
      <c r="E75" s="593"/>
      <c r="F75" s="183"/>
      <c r="G75" s="593">
        <f>G77+G91+G118+G147</f>
        <v>1700639</v>
      </c>
      <c r="H75" s="593"/>
      <c r="I75" s="593"/>
    </row>
    <row r="76" spans="1:9" ht="27.95" customHeight="1" x14ac:dyDescent="0.2">
      <c r="A76" s="541" t="s">
        <v>114</v>
      </c>
      <c r="B76" s="590" t="s">
        <v>1356</v>
      </c>
      <c r="C76" s="617" t="s">
        <v>59</v>
      </c>
      <c r="D76" s="593">
        <f>D78+D80+D82+D84+D86+D88</f>
        <v>1091805</v>
      </c>
      <c r="E76" s="593"/>
      <c r="F76" s="593">
        <f>D76-D77</f>
        <v>1054175</v>
      </c>
      <c r="G76" s="593"/>
      <c r="H76" s="593"/>
      <c r="I76" s="179"/>
    </row>
    <row r="77" spans="1:9" ht="27.95" customHeight="1" x14ac:dyDescent="0.2">
      <c r="A77" s="541"/>
      <c r="B77" s="590"/>
      <c r="C77" s="617"/>
      <c r="D77" s="593">
        <f>D79+D81+D83+D85+D87+D89</f>
        <v>37630</v>
      </c>
      <c r="E77" s="593"/>
      <c r="F77" s="179"/>
      <c r="G77" s="593">
        <f>G79+G81+G83+G85+G87+G89</f>
        <v>1014810</v>
      </c>
      <c r="H77" s="593"/>
      <c r="I77" s="593"/>
    </row>
    <row r="78" spans="1:9" ht="27.95" customHeight="1" x14ac:dyDescent="0.2">
      <c r="A78" s="510" t="s">
        <v>144</v>
      </c>
      <c r="B78" s="605" t="s">
        <v>1357</v>
      </c>
      <c r="C78" s="616" t="s">
        <v>60</v>
      </c>
      <c r="D78" s="613">
        <f>A!D78</f>
        <v>2055</v>
      </c>
      <c r="E78" s="613"/>
      <c r="F78" s="610">
        <f>D78-D79</f>
        <v>2055</v>
      </c>
      <c r="G78" s="611"/>
      <c r="H78" s="612"/>
      <c r="I78" s="210"/>
    </row>
    <row r="79" spans="1:9" ht="27.95" customHeight="1" x14ac:dyDescent="0.2">
      <c r="A79" s="510"/>
      <c r="B79" s="605"/>
      <c r="C79" s="616"/>
      <c r="D79" s="613">
        <f>A!D79</f>
        <v>0</v>
      </c>
      <c r="E79" s="613"/>
      <c r="F79" s="210"/>
      <c r="G79" s="613">
        <f>A!G79</f>
        <v>1996</v>
      </c>
      <c r="H79" s="613"/>
      <c r="I79" s="613"/>
    </row>
    <row r="80" spans="1:9" ht="27.95" customHeight="1" x14ac:dyDescent="0.2">
      <c r="A80" s="500" t="s">
        <v>115</v>
      </c>
      <c r="B80" s="605" t="s">
        <v>1358</v>
      </c>
      <c r="C80" s="616" t="s">
        <v>61</v>
      </c>
      <c r="D80" s="613">
        <f>A!D80</f>
        <v>0</v>
      </c>
      <c r="E80" s="613"/>
      <c r="F80" s="610">
        <f>D80-D81</f>
        <v>0</v>
      </c>
      <c r="G80" s="611"/>
      <c r="H80" s="612"/>
      <c r="I80" s="210"/>
    </row>
    <row r="81" spans="1:9" ht="27.95" customHeight="1" x14ac:dyDescent="0.2">
      <c r="A81" s="500"/>
      <c r="B81" s="605"/>
      <c r="C81" s="616"/>
      <c r="D81" s="613">
        <f>A!D81</f>
        <v>0</v>
      </c>
      <c r="E81" s="613"/>
      <c r="F81" s="210"/>
      <c r="G81" s="613">
        <f>A!G81</f>
        <v>0</v>
      </c>
      <c r="H81" s="613"/>
      <c r="I81" s="613"/>
    </row>
    <row r="82" spans="1:9" ht="27.95" customHeight="1" x14ac:dyDescent="0.2">
      <c r="A82" s="500" t="s">
        <v>329</v>
      </c>
      <c r="B82" s="614" t="s">
        <v>1359</v>
      </c>
      <c r="C82" s="616" t="s">
        <v>62</v>
      </c>
      <c r="D82" s="613">
        <f>A!D82</f>
        <v>0</v>
      </c>
      <c r="E82" s="613"/>
      <c r="F82" s="610">
        <f>D82-D83</f>
        <v>0</v>
      </c>
      <c r="G82" s="611"/>
      <c r="H82" s="612"/>
      <c r="I82" s="210"/>
    </row>
    <row r="83" spans="1:9" ht="27.95" customHeight="1" x14ac:dyDescent="0.2">
      <c r="A83" s="500"/>
      <c r="B83" s="614"/>
      <c r="C83" s="616"/>
      <c r="D83" s="613">
        <f>A!D83</f>
        <v>0</v>
      </c>
      <c r="E83" s="613"/>
      <c r="F83" s="210"/>
      <c r="G83" s="613">
        <f>A!G83</f>
        <v>0</v>
      </c>
      <c r="H83" s="613"/>
      <c r="I83" s="613"/>
    </row>
    <row r="84" spans="1:9" ht="27.95" customHeight="1" x14ac:dyDescent="0.2">
      <c r="A84" s="500" t="s">
        <v>335</v>
      </c>
      <c r="B84" s="614" t="s">
        <v>1360</v>
      </c>
      <c r="C84" s="616" t="s">
        <v>63</v>
      </c>
      <c r="D84" s="613">
        <f>A!D84</f>
        <v>0</v>
      </c>
      <c r="E84" s="613"/>
      <c r="F84" s="610">
        <f>D84-D85</f>
        <v>0</v>
      </c>
      <c r="G84" s="611"/>
      <c r="H84" s="612"/>
      <c r="I84" s="210"/>
    </row>
    <row r="85" spans="1:9" ht="27.95" customHeight="1" x14ac:dyDescent="0.2">
      <c r="A85" s="500"/>
      <c r="B85" s="614"/>
      <c r="C85" s="616"/>
      <c r="D85" s="613">
        <f>A!D85</f>
        <v>0</v>
      </c>
      <c r="E85" s="613"/>
      <c r="F85" s="210"/>
      <c r="G85" s="613">
        <f>A!G85</f>
        <v>0</v>
      </c>
      <c r="H85" s="613"/>
      <c r="I85" s="613"/>
    </row>
    <row r="86" spans="1:9" ht="27.95" customHeight="1" x14ac:dyDescent="0.2">
      <c r="A86" s="500" t="s">
        <v>336</v>
      </c>
      <c r="B86" s="605" t="s">
        <v>1361</v>
      </c>
      <c r="C86" s="616" t="s">
        <v>64</v>
      </c>
      <c r="D86" s="613">
        <f>A!D86</f>
        <v>1089750</v>
      </c>
      <c r="E86" s="613"/>
      <c r="F86" s="610">
        <f>D86-D87</f>
        <v>1052120</v>
      </c>
      <c r="G86" s="611"/>
      <c r="H86" s="612"/>
      <c r="I86" s="210"/>
    </row>
    <row r="87" spans="1:9" ht="27.95" customHeight="1" x14ac:dyDescent="0.2">
      <c r="A87" s="500"/>
      <c r="B87" s="605"/>
      <c r="C87" s="616"/>
      <c r="D87" s="613">
        <f>A!D87</f>
        <v>37630</v>
      </c>
      <c r="E87" s="613"/>
      <c r="F87" s="210"/>
      <c r="G87" s="613">
        <f>A!G87</f>
        <v>1012814</v>
      </c>
      <c r="H87" s="613"/>
      <c r="I87" s="613"/>
    </row>
    <row r="88" spans="1:9" ht="27.95" customHeight="1" x14ac:dyDescent="0.2">
      <c r="A88" s="500" t="s">
        <v>328</v>
      </c>
      <c r="B88" s="605" t="s">
        <v>1362</v>
      </c>
      <c r="C88" s="616" t="s">
        <v>65</v>
      </c>
      <c r="D88" s="613">
        <f>A!D88</f>
        <v>0</v>
      </c>
      <c r="E88" s="613"/>
      <c r="F88" s="610">
        <f>D88-D89</f>
        <v>0</v>
      </c>
      <c r="G88" s="611"/>
      <c r="H88" s="612"/>
      <c r="I88" s="210"/>
    </row>
    <row r="89" spans="1:9" ht="27.95" customHeight="1" x14ac:dyDescent="0.2">
      <c r="A89" s="500"/>
      <c r="B89" s="605"/>
      <c r="C89" s="616"/>
      <c r="D89" s="613">
        <f>A!D89</f>
        <v>0</v>
      </c>
      <c r="E89" s="613"/>
      <c r="F89" s="210"/>
      <c r="G89" s="613">
        <f>A!G89</f>
        <v>0</v>
      </c>
      <c r="H89" s="613"/>
      <c r="I89" s="613"/>
    </row>
    <row r="90" spans="1:9" ht="27.95" customHeight="1" x14ac:dyDescent="0.2">
      <c r="A90" s="530" t="s">
        <v>145</v>
      </c>
      <c r="B90" s="590" t="s">
        <v>1363</v>
      </c>
      <c r="C90" s="617" t="s">
        <v>66</v>
      </c>
      <c r="D90" s="593">
        <f>D92+D103+D105+D107+D109+D111+D113+D115</f>
        <v>24364</v>
      </c>
      <c r="E90" s="593"/>
      <c r="F90" s="593">
        <f>D90-D91</f>
        <v>24364</v>
      </c>
      <c r="G90" s="593"/>
      <c r="H90" s="593"/>
      <c r="I90" s="179"/>
    </row>
    <row r="91" spans="1:9" ht="27.95" customHeight="1" x14ac:dyDescent="0.2">
      <c r="A91" s="530"/>
      <c r="B91" s="590"/>
      <c r="C91" s="617"/>
      <c r="D91" s="593">
        <f>D93+D104+D106+D108+D110+D112+D114+D116</f>
        <v>0</v>
      </c>
      <c r="E91" s="593"/>
      <c r="F91" s="179"/>
      <c r="G91" s="593">
        <f>G93+G104+G106+G108+G110+G112+G114+G116</f>
        <v>16334</v>
      </c>
      <c r="H91" s="593"/>
      <c r="I91" s="593"/>
    </row>
    <row r="92" spans="1:9" ht="27.95" customHeight="1" x14ac:dyDescent="0.2">
      <c r="A92" s="510" t="s">
        <v>146</v>
      </c>
      <c r="B92" s="605" t="s">
        <v>1364</v>
      </c>
      <c r="C92" s="616" t="s">
        <v>67</v>
      </c>
      <c r="D92" s="593">
        <f>D97+D99+D101</f>
        <v>0</v>
      </c>
      <c r="E92" s="593"/>
      <c r="F92" s="593">
        <f>D92-D93</f>
        <v>0</v>
      </c>
      <c r="G92" s="593"/>
      <c r="H92" s="593"/>
      <c r="I92" s="183"/>
    </row>
    <row r="93" spans="1:9" ht="27.75" customHeight="1" x14ac:dyDescent="0.2">
      <c r="A93" s="510"/>
      <c r="B93" s="605"/>
      <c r="C93" s="616"/>
      <c r="D93" s="593">
        <f>D98+D100+D102</f>
        <v>0</v>
      </c>
      <c r="E93" s="593"/>
      <c r="F93" s="183"/>
      <c r="G93" s="593">
        <f>A!G93</f>
        <v>0</v>
      </c>
      <c r="H93" s="593"/>
      <c r="I93" s="593"/>
    </row>
    <row r="94" spans="1:9" ht="15" customHeight="1" x14ac:dyDescent="0.2">
      <c r="A94" s="538" t="s">
        <v>1331</v>
      </c>
      <c r="B94" s="594" t="s">
        <v>1330</v>
      </c>
      <c r="C94" s="182" t="s">
        <v>707</v>
      </c>
      <c r="D94" s="596" t="s">
        <v>708</v>
      </c>
      <c r="E94" s="597"/>
      <c r="F94" s="597"/>
      <c r="G94" s="598"/>
      <c r="H94" s="513" t="s">
        <v>577</v>
      </c>
      <c r="I94" s="513"/>
    </row>
    <row r="95" spans="1:9" ht="15" customHeight="1" x14ac:dyDescent="0.2">
      <c r="A95" s="539" t="s">
        <v>511</v>
      </c>
      <c r="B95" s="595"/>
      <c r="C95" s="100" t="s">
        <v>1332</v>
      </c>
      <c r="D95" s="108">
        <v>1</v>
      </c>
      <c r="E95" s="184" t="s">
        <v>1334</v>
      </c>
      <c r="F95" s="599" t="s">
        <v>1335</v>
      </c>
      <c r="G95" s="599"/>
      <c r="H95" s="513"/>
      <c r="I95" s="513"/>
    </row>
    <row r="96" spans="1:9" ht="15" customHeight="1" x14ac:dyDescent="0.2">
      <c r="A96" s="540" t="s">
        <v>458</v>
      </c>
      <c r="B96" s="111" t="s">
        <v>459</v>
      </c>
      <c r="C96" s="101" t="s">
        <v>460</v>
      </c>
      <c r="D96" s="109"/>
      <c r="E96" s="184" t="s">
        <v>1333</v>
      </c>
      <c r="F96" s="599" t="s">
        <v>660</v>
      </c>
      <c r="G96" s="599"/>
      <c r="H96" s="599" t="s">
        <v>1336</v>
      </c>
      <c r="I96" s="599"/>
    </row>
    <row r="97" spans="1:9" ht="27.75" customHeight="1" x14ac:dyDescent="0.2">
      <c r="A97" s="500" t="s">
        <v>905</v>
      </c>
      <c r="B97" s="618" t="s">
        <v>1365</v>
      </c>
      <c r="C97" s="616" t="s">
        <v>68</v>
      </c>
      <c r="D97" s="613">
        <f>A!D97</f>
        <v>0</v>
      </c>
      <c r="E97" s="613"/>
      <c r="F97" s="613">
        <f>D97-D98</f>
        <v>0</v>
      </c>
      <c r="G97" s="613"/>
      <c r="H97" s="613"/>
      <c r="I97" s="210"/>
    </row>
    <row r="98" spans="1:9" ht="27.75" customHeight="1" x14ac:dyDescent="0.2">
      <c r="A98" s="500"/>
      <c r="B98" s="619"/>
      <c r="C98" s="616"/>
      <c r="D98" s="613">
        <f>A!D98</f>
        <v>0</v>
      </c>
      <c r="E98" s="613"/>
      <c r="F98" s="210"/>
      <c r="G98" s="613">
        <f>A!G98</f>
        <v>0</v>
      </c>
      <c r="H98" s="613"/>
      <c r="I98" s="613"/>
    </row>
    <row r="99" spans="1:9" ht="27.75" customHeight="1" x14ac:dyDescent="0.2">
      <c r="A99" s="500" t="s">
        <v>906</v>
      </c>
      <c r="B99" s="618" t="s">
        <v>1366</v>
      </c>
      <c r="C99" s="616" t="s">
        <v>69</v>
      </c>
      <c r="D99" s="613">
        <f>A!D99</f>
        <v>0</v>
      </c>
      <c r="E99" s="613"/>
      <c r="F99" s="613">
        <f>D99-D100</f>
        <v>0</v>
      </c>
      <c r="G99" s="613"/>
      <c r="H99" s="613"/>
      <c r="I99" s="210"/>
    </row>
    <row r="100" spans="1:9" ht="27.75" customHeight="1" x14ac:dyDescent="0.2">
      <c r="A100" s="500"/>
      <c r="B100" s="619"/>
      <c r="C100" s="616"/>
      <c r="D100" s="613">
        <f>A!D100</f>
        <v>0</v>
      </c>
      <c r="E100" s="613"/>
      <c r="F100" s="210"/>
      <c r="G100" s="613">
        <f>A!G100</f>
        <v>0</v>
      </c>
      <c r="H100" s="613"/>
      <c r="I100" s="613"/>
    </row>
    <row r="101" spans="1:9" ht="27.75" customHeight="1" x14ac:dyDescent="0.2">
      <c r="A101" s="500" t="s">
        <v>907</v>
      </c>
      <c r="B101" s="618" t="s">
        <v>1367</v>
      </c>
      <c r="C101" s="616" t="s">
        <v>70</v>
      </c>
      <c r="D101" s="613">
        <f>A!D101</f>
        <v>0</v>
      </c>
      <c r="E101" s="613"/>
      <c r="F101" s="613">
        <f>D101-D102</f>
        <v>0</v>
      </c>
      <c r="G101" s="613"/>
      <c r="H101" s="613"/>
      <c r="I101" s="210"/>
    </row>
    <row r="102" spans="1:9" ht="27.75" customHeight="1" x14ac:dyDescent="0.2">
      <c r="A102" s="500"/>
      <c r="B102" s="619"/>
      <c r="C102" s="616"/>
      <c r="D102" s="613">
        <f>A!D102</f>
        <v>0</v>
      </c>
      <c r="E102" s="613"/>
      <c r="F102" s="210"/>
      <c r="G102" s="613">
        <f>A!G102</f>
        <v>0</v>
      </c>
      <c r="H102" s="613"/>
      <c r="I102" s="613"/>
    </row>
    <row r="103" spans="1:9" ht="27.75" customHeight="1" x14ac:dyDescent="0.2">
      <c r="A103" s="500" t="s">
        <v>315</v>
      </c>
      <c r="B103" s="605" t="s">
        <v>1368</v>
      </c>
      <c r="C103" s="616" t="s">
        <v>75</v>
      </c>
      <c r="D103" s="613">
        <f>A!D103</f>
        <v>0</v>
      </c>
      <c r="E103" s="613"/>
      <c r="F103" s="613">
        <f>D103-D104</f>
        <v>0</v>
      </c>
      <c r="G103" s="613"/>
      <c r="H103" s="613"/>
      <c r="I103" s="210"/>
    </row>
    <row r="104" spans="1:9" ht="27.75" customHeight="1" x14ac:dyDescent="0.2">
      <c r="A104" s="500"/>
      <c r="B104" s="605"/>
      <c r="C104" s="616"/>
      <c r="D104" s="613">
        <f>A!D104</f>
        <v>0</v>
      </c>
      <c r="E104" s="613"/>
      <c r="F104" s="210"/>
      <c r="G104" s="613">
        <f>A!G104</f>
        <v>0</v>
      </c>
      <c r="H104" s="613"/>
      <c r="I104" s="613"/>
    </row>
    <row r="105" spans="1:9" ht="27.95" customHeight="1" x14ac:dyDescent="0.2">
      <c r="A105" s="500" t="s">
        <v>314</v>
      </c>
      <c r="B105" s="605" t="s">
        <v>1369</v>
      </c>
      <c r="C105" s="616" t="s">
        <v>76</v>
      </c>
      <c r="D105" s="613">
        <f>A!D105</f>
        <v>0</v>
      </c>
      <c r="E105" s="613"/>
      <c r="F105" s="613">
        <f>D105-D106</f>
        <v>0</v>
      </c>
      <c r="G105" s="613"/>
      <c r="H105" s="613"/>
      <c r="I105" s="210"/>
    </row>
    <row r="106" spans="1:9" ht="27.95" customHeight="1" x14ac:dyDescent="0.2">
      <c r="A106" s="500"/>
      <c r="B106" s="605"/>
      <c r="C106" s="616"/>
      <c r="D106" s="613">
        <f>A!D106</f>
        <v>0</v>
      </c>
      <c r="E106" s="613"/>
      <c r="F106" s="210"/>
      <c r="G106" s="613">
        <f>A!G106</f>
        <v>0</v>
      </c>
      <c r="H106" s="613"/>
      <c r="I106" s="613"/>
    </row>
    <row r="107" spans="1:9" ht="27.95" customHeight="1" x14ac:dyDescent="0.2">
      <c r="A107" s="500" t="s">
        <v>316</v>
      </c>
      <c r="B107" s="618" t="s">
        <v>1370</v>
      </c>
      <c r="C107" s="616" t="s">
        <v>77</v>
      </c>
      <c r="D107" s="613">
        <f>A!D107</f>
        <v>0</v>
      </c>
      <c r="E107" s="613"/>
      <c r="F107" s="613">
        <f>D107-D108</f>
        <v>0</v>
      </c>
      <c r="G107" s="613"/>
      <c r="H107" s="613"/>
      <c r="I107" s="210"/>
    </row>
    <row r="108" spans="1:9" ht="27.95" customHeight="1" x14ac:dyDescent="0.2">
      <c r="A108" s="500"/>
      <c r="B108" s="619"/>
      <c r="C108" s="616"/>
      <c r="D108" s="613">
        <f>A!D108</f>
        <v>0</v>
      </c>
      <c r="E108" s="613"/>
      <c r="F108" s="210"/>
      <c r="G108" s="613">
        <f>A!G108</f>
        <v>0</v>
      </c>
      <c r="H108" s="613"/>
      <c r="I108" s="613"/>
    </row>
    <row r="109" spans="1:9" ht="27.95" customHeight="1" x14ac:dyDescent="0.2">
      <c r="A109" s="500" t="s">
        <v>313</v>
      </c>
      <c r="B109" s="614" t="s">
        <v>1371</v>
      </c>
      <c r="C109" s="616" t="s">
        <v>78</v>
      </c>
      <c r="D109" s="613">
        <f>A!D109</f>
        <v>0</v>
      </c>
      <c r="E109" s="613"/>
      <c r="F109" s="613">
        <f>D109-D110</f>
        <v>0</v>
      </c>
      <c r="G109" s="613"/>
      <c r="H109" s="613"/>
      <c r="I109" s="210"/>
    </row>
    <row r="110" spans="1:9" ht="27.95" customHeight="1" x14ac:dyDescent="0.2">
      <c r="A110" s="500"/>
      <c r="B110" s="614"/>
      <c r="C110" s="616"/>
      <c r="D110" s="613">
        <f>A!D110</f>
        <v>0</v>
      </c>
      <c r="E110" s="613"/>
      <c r="F110" s="210"/>
      <c r="G110" s="613">
        <f>A!G110</f>
        <v>0</v>
      </c>
      <c r="H110" s="613"/>
      <c r="I110" s="613"/>
    </row>
    <row r="111" spans="1:9" ht="27.95" customHeight="1" x14ac:dyDescent="0.2">
      <c r="A111" s="500" t="s">
        <v>317</v>
      </c>
      <c r="B111" s="605" t="s">
        <v>1372</v>
      </c>
      <c r="C111" s="616" t="s">
        <v>300</v>
      </c>
      <c r="D111" s="613">
        <f>A!D111</f>
        <v>0</v>
      </c>
      <c r="E111" s="613"/>
      <c r="F111" s="613">
        <f>D111-D112</f>
        <v>0</v>
      </c>
      <c r="G111" s="613"/>
      <c r="H111" s="613"/>
      <c r="I111" s="210"/>
    </row>
    <row r="112" spans="1:9" ht="27.95" customHeight="1" x14ac:dyDescent="0.2">
      <c r="A112" s="500"/>
      <c r="B112" s="605"/>
      <c r="C112" s="616"/>
      <c r="D112" s="613">
        <f>A!D112</f>
        <v>0</v>
      </c>
      <c r="E112" s="613"/>
      <c r="F112" s="210"/>
      <c r="G112" s="613">
        <f>A!G112</f>
        <v>0</v>
      </c>
      <c r="H112" s="613"/>
      <c r="I112" s="613"/>
    </row>
    <row r="113" spans="1:9" ht="27.95" customHeight="1" x14ac:dyDescent="0.2">
      <c r="A113" s="500" t="s">
        <v>763</v>
      </c>
      <c r="B113" s="605" t="s">
        <v>1373</v>
      </c>
      <c r="C113" s="627" t="s">
        <v>301</v>
      </c>
      <c r="D113" s="613">
        <f>A!D113</f>
        <v>10980</v>
      </c>
      <c r="E113" s="613"/>
      <c r="F113" s="613">
        <f>D113-D114</f>
        <v>10980</v>
      </c>
      <c r="G113" s="613"/>
      <c r="H113" s="613"/>
      <c r="I113" s="210"/>
    </row>
    <row r="114" spans="1:9" ht="27.95" customHeight="1" x14ac:dyDescent="0.2">
      <c r="A114" s="500"/>
      <c r="B114" s="605"/>
      <c r="C114" s="627"/>
      <c r="D114" s="613">
        <f>A!D114</f>
        <v>0</v>
      </c>
      <c r="E114" s="613"/>
      <c r="F114" s="210"/>
      <c r="G114" s="613">
        <f>A!G114</f>
        <v>10706</v>
      </c>
      <c r="H114" s="613"/>
      <c r="I114" s="613"/>
    </row>
    <row r="115" spans="1:9" ht="27.95" customHeight="1" x14ac:dyDescent="0.2">
      <c r="A115" s="500" t="s">
        <v>331</v>
      </c>
      <c r="B115" s="605" t="s">
        <v>1374</v>
      </c>
      <c r="C115" s="627" t="s">
        <v>302</v>
      </c>
      <c r="D115" s="613">
        <f>A!D115</f>
        <v>13384</v>
      </c>
      <c r="E115" s="613"/>
      <c r="F115" s="613">
        <f>D115-D116</f>
        <v>13384</v>
      </c>
      <c r="G115" s="613"/>
      <c r="H115" s="613"/>
      <c r="I115" s="210"/>
    </row>
    <row r="116" spans="1:9" ht="27.95" customHeight="1" x14ac:dyDescent="0.2">
      <c r="A116" s="500"/>
      <c r="B116" s="605"/>
      <c r="C116" s="627"/>
      <c r="D116" s="613">
        <f>A!D116</f>
        <v>0</v>
      </c>
      <c r="E116" s="613"/>
      <c r="F116" s="210"/>
      <c r="G116" s="613">
        <f>A!G116</f>
        <v>5628</v>
      </c>
      <c r="H116" s="613"/>
      <c r="I116" s="613"/>
    </row>
    <row r="117" spans="1:9" ht="27.95" customHeight="1" x14ac:dyDescent="0.2">
      <c r="A117" s="530" t="s">
        <v>128</v>
      </c>
      <c r="B117" s="590" t="s">
        <v>1375</v>
      </c>
      <c r="C117" s="617" t="s">
        <v>303</v>
      </c>
      <c r="D117" s="593">
        <f>D119+D130+D132+D134+D136+D138+D140+D142+D144</f>
        <v>726547</v>
      </c>
      <c r="E117" s="593"/>
      <c r="F117" s="593">
        <f>D117-D118</f>
        <v>662739</v>
      </c>
      <c r="G117" s="593"/>
      <c r="H117" s="593"/>
      <c r="I117" s="179"/>
    </row>
    <row r="118" spans="1:9" ht="27.95" customHeight="1" x14ac:dyDescent="0.2">
      <c r="A118" s="530"/>
      <c r="B118" s="590"/>
      <c r="C118" s="617"/>
      <c r="D118" s="593">
        <f>D120+D131+D133+D135+D137+D139+D141+D143+D145</f>
        <v>63808</v>
      </c>
      <c r="E118" s="593"/>
      <c r="F118" s="179"/>
      <c r="G118" s="593">
        <f>G120+G131+G133+G135+G137+G139+G141+G143+G145</f>
        <v>669495</v>
      </c>
      <c r="H118" s="593"/>
      <c r="I118" s="593"/>
    </row>
    <row r="119" spans="1:9" ht="27.95" customHeight="1" x14ac:dyDescent="0.2">
      <c r="A119" s="510" t="s">
        <v>148</v>
      </c>
      <c r="B119" s="605" t="s">
        <v>1376</v>
      </c>
      <c r="C119" s="627" t="s">
        <v>304</v>
      </c>
      <c r="D119" s="593">
        <f>D121+D123+D128</f>
        <v>712248</v>
      </c>
      <c r="E119" s="593"/>
      <c r="F119" s="593">
        <f>D119-D120</f>
        <v>648440</v>
      </c>
      <c r="G119" s="593"/>
      <c r="H119" s="593"/>
      <c r="I119" s="179"/>
    </row>
    <row r="120" spans="1:9" ht="27.95" customHeight="1" x14ac:dyDescent="0.2">
      <c r="A120" s="510"/>
      <c r="B120" s="605"/>
      <c r="C120" s="627"/>
      <c r="D120" s="593">
        <f>D122+D124+D129</f>
        <v>63808</v>
      </c>
      <c r="E120" s="593"/>
      <c r="F120" s="179"/>
      <c r="G120" s="593">
        <f>A!G120</f>
        <v>653512</v>
      </c>
      <c r="H120" s="593"/>
      <c r="I120" s="593"/>
    </row>
    <row r="121" spans="1:9" ht="27.95" customHeight="1" x14ac:dyDescent="0.2">
      <c r="A121" s="500" t="s">
        <v>905</v>
      </c>
      <c r="B121" s="618" t="s">
        <v>1365</v>
      </c>
      <c r="C121" s="627" t="s">
        <v>305</v>
      </c>
      <c r="D121" s="613">
        <f>A!D121</f>
        <v>43920</v>
      </c>
      <c r="E121" s="613"/>
      <c r="F121" s="613">
        <f>D121-D122</f>
        <v>43920</v>
      </c>
      <c r="G121" s="613"/>
      <c r="H121" s="613"/>
      <c r="I121" s="210"/>
    </row>
    <row r="122" spans="1:9" ht="27.95" customHeight="1" x14ac:dyDescent="0.2">
      <c r="A122" s="500"/>
      <c r="B122" s="619"/>
      <c r="C122" s="627"/>
      <c r="D122" s="613">
        <f>A!D122</f>
        <v>0</v>
      </c>
      <c r="E122" s="613"/>
      <c r="F122" s="210"/>
      <c r="G122" s="613">
        <f>A!G122</f>
        <v>42216</v>
      </c>
      <c r="H122" s="613"/>
      <c r="I122" s="613"/>
    </row>
    <row r="123" spans="1:9" ht="27.95" customHeight="1" x14ac:dyDescent="0.2">
      <c r="A123" s="500" t="s">
        <v>906</v>
      </c>
      <c r="B123" s="618" t="s">
        <v>1377</v>
      </c>
      <c r="C123" s="627" t="s">
        <v>306</v>
      </c>
      <c r="D123" s="613">
        <f>A!D123</f>
        <v>0</v>
      </c>
      <c r="E123" s="613"/>
      <c r="F123" s="613">
        <f>D123-D124</f>
        <v>0</v>
      </c>
      <c r="G123" s="613"/>
      <c r="H123" s="613"/>
      <c r="I123" s="210"/>
    </row>
    <row r="124" spans="1:9" ht="27.95" customHeight="1" x14ac:dyDescent="0.2">
      <c r="A124" s="500"/>
      <c r="B124" s="619"/>
      <c r="C124" s="627"/>
      <c r="D124" s="613">
        <f>A!D124</f>
        <v>0</v>
      </c>
      <c r="E124" s="613"/>
      <c r="F124" s="210"/>
      <c r="G124" s="613">
        <f>A!G124</f>
        <v>0</v>
      </c>
      <c r="H124" s="613"/>
      <c r="I124" s="613"/>
    </row>
    <row r="125" spans="1:9" ht="15" customHeight="1" x14ac:dyDescent="0.2">
      <c r="A125" s="538" t="s">
        <v>1331</v>
      </c>
      <c r="B125" s="594" t="s">
        <v>1330</v>
      </c>
      <c r="C125" s="182" t="s">
        <v>707</v>
      </c>
      <c r="D125" s="596" t="s">
        <v>708</v>
      </c>
      <c r="E125" s="597"/>
      <c r="F125" s="597"/>
      <c r="G125" s="598"/>
      <c r="H125" s="513" t="s">
        <v>577</v>
      </c>
      <c r="I125" s="513"/>
    </row>
    <row r="126" spans="1:9" ht="15" customHeight="1" x14ac:dyDescent="0.2">
      <c r="A126" s="539" t="s">
        <v>511</v>
      </c>
      <c r="B126" s="595"/>
      <c r="C126" s="100" t="s">
        <v>1332</v>
      </c>
      <c r="D126" s="108">
        <v>1</v>
      </c>
      <c r="E126" s="184" t="s">
        <v>1334</v>
      </c>
      <c r="F126" s="599" t="s">
        <v>1335</v>
      </c>
      <c r="G126" s="599"/>
      <c r="H126" s="513"/>
      <c r="I126" s="513"/>
    </row>
    <row r="127" spans="1:9" ht="15" customHeight="1" x14ac:dyDescent="0.2">
      <c r="A127" s="540" t="s">
        <v>458</v>
      </c>
      <c r="B127" s="111" t="s">
        <v>459</v>
      </c>
      <c r="C127" s="101" t="s">
        <v>460</v>
      </c>
      <c r="D127" s="109"/>
      <c r="E127" s="184" t="s">
        <v>1333</v>
      </c>
      <c r="F127" s="599" t="s">
        <v>660</v>
      </c>
      <c r="G127" s="599"/>
      <c r="H127" s="599" t="s">
        <v>1336</v>
      </c>
      <c r="I127" s="599"/>
    </row>
    <row r="128" spans="1:9" ht="27.95" customHeight="1" x14ac:dyDescent="0.2">
      <c r="A128" s="500" t="s">
        <v>907</v>
      </c>
      <c r="B128" s="618" t="s">
        <v>1378</v>
      </c>
      <c r="C128" s="627" t="s">
        <v>307</v>
      </c>
      <c r="D128" s="613">
        <f>A!D128</f>
        <v>668328</v>
      </c>
      <c r="E128" s="613"/>
      <c r="F128" s="613">
        <f>D128-D129</f>
        <v>604520</v>
      </c>
      <c r="G128" s="613"/>
      <c r="H128" s="613"/>
      <c r="I128" s="210"/>
    </row>
    <row r="129" spans="1:9" ht="27.95" customHeight="1" x14ac:dyDescent="0.2">
      <c r="A129" s="500"/>
      <c r="B129" s="619"/>
      <c r="C129" s="627"/>
      <c r="D129" s="613">
        <f>A!D129</f>
        <v>63808</v>
      </c>
      <c r="E129" s="613"/>
      <c r="F129" s="210"/>
      <c r="G129" s="613">
        <f>A!G129</f>
        <v>611296</v>
      </c>
      <c r="H129" s="613"/>
      <c r="I129" s="613"/>
    </row>
    <row r="130" spans="1:9" ht="27.95" customHeight="1" x14ac:dyDescent="0.2">
      <c r="A130" s="500" t="s">
        <v>315</v>
      </c>
      <c r="B130" s="628" t="s">
        <v>1368</v>
      </c>
      <c r="C130" s="627" t="s">
        <v>80</v>
      </c>
      <c r="D130" s="613">
        <f>A!D130</f>
        <v>0</v>
      </c>
      <c r="E130" s="613"/>
      <c r="F130" s="613">
        <f>D130-D131</f>
        <v>0</v>
      </c>
      <c r="G130" s="613"/>
      <c r="H130" s="613"/>
      <c r="I130" s="210"/>
    </row>
    <row r="131" spans="1:9" ht="27.95" customHeight="1" x14ac:dyDescent="0.2">
      <c r="A131" s="500"/>
      <c r="B131" s="629"/>
      <c r="C131" s="627"/>
      <c r="D131" s="613">
        <f>A!D131</f>
        <v>0</v>
      </c>
      <c r="E131" s="613"/>
      <c r="F131" s="210"/>
      <c r="G131" s="613">
        <f>A!G131</f>
        <v>0</v>
      </c>
      <c r="H131" s="613"/>
      <c r="I131" s="613"/>
    </row>
    <row r="132" spans="1:9" ht="27.95" customHeight="1" x14ac:dyDescent="0.2">
      <c r="A132" s="500" t="s">
        <v>314</v>
      </c>
      <c r="B132" s="605" t="s">
        <v>1369</v>
      </c>
      <c r="C132" s="627" t="s">
        <v>81</v>
      </c>
      <c r="D132" s="613">
        <f>A!D132</f>
        <v>0</v>
      </c>
      <c r="E132" s="613"/>
      <c r="F132" s="613">
        <f>D132-D133</f>
        <v>0</v>
      </c>
      <c r="G132" s="613"/>
      <c r="H132" s="613"/>
      <c r="I132" s="210"/>
    </row>
    <row r="133" spans="1:9" ht="27.95" customHeight="1" x14ac:dyDescent="0.2">
      <c r="A133" s="500"/>
      <c r="B133" s="605"/>
      <c r="C133" s="627"/>
      <c r="D133" s="613">
        <f>A!D133</f>
        <v>0</v>
      </c>
      <c r="E133" s="613"/>
      <c r="F133" s="210"/>
      <c r="G133" s="613">
        <f>A!G133</f>
        <v>0</v>
      </c>
      <c r="H133" s="613"/>
      <c r="I133" s="613"/>
    </row>
    <row r="134" spans="1:9" ht="27.95" customHeight="1" x14ac:dyDescent="0.2">
      <c r="A134" s="500" t="s">
        <v>316</v>
      </c>
      <c r="B134" s="620" t="s">
        <v>1370</v>
      </c>
      <c r="C134" s="627" t="s">
        <v>82</v>
      </c>
      <c r="D134" s="613">
        <f>A!D134</f>
        <v>0</v>
      </c>
      <c r="E134" s="613"/>
      <c r="F134" s="613">
        <f>D134-D135</f>
        <v>0</v>
      </c>
      <c r="G134" s="613"/>
      <c r="H134" s="613"/>
      <c r="I134" s="210"/>
    </row>
    <row r="135" spans="1:9" ht="36" customHeight="1" x14ac:dyDescent="0.2">
      <c r="A135" s="500"/>
      <c r="B135" s="621"/>
      <c r="C135" s="627"/>
      <c r="D135" s="613">
        <f>A!D135</f>
        <v>0</v>
      </c>
      <c r="E135" s="613"/>
      <c r="F135" s="210"/>
      <c r="G135" s="613">
        <f>A!G135</f>
        <v>0</v>
      </c>
      <c r="H135" s="613"/>
      <c r="I135" s="613"/>
    </row>
    <row r="136" spans="1:9" ht="27.95" customHeight="1" x14ac:dyDescent="0.2">
      <c r="A136" s="500" t="s">
        <v>313</v>
      </c>
      <c r="B136" s="620" t="s">
        <v>1379</v>
      </c>
      <c r="C136" s="627" t="s">
        <v>83</v>
      </c>
      <c r="D136" s="613">
        <f>A!D136</f>
        <v>0</v>
      </c>
      <c r="E136" s="613"/>
      <c r="F136" s="613">
        <f>D136-D137</f>
        <v>0</v>
      </c>
      <c r="G136" s="613"/>
      <c r="H136" s="613"/>
      <c r="I136" s="210"/>
    </row>
    <row r="137" spans="1:9" ht="27.95" customHeight="1" x14ac:dyDescent="0.2">
      <c r="A137" s="500"/>
      <c r="B137" s="621"/>
      <c r="C137" s="627"/>
      <c r="D137" s="613">
        <f>A!D137</f>
        <v>0</v>
      </c>
      <c r="E137" s="613"/>
      <c r="F137" s="210"/>
      <c r="G137" s="613">
        <f>A!G137</f>
        <v>0</v>
      </c>
      <c r="H137" s="613"/>
      <c r="I137" s="613"/>
    </row>
    <row r="138" spans="1:9" ht="27.95" customHeight="1" x14ac:dyDescent="0.2">
      <c r="A138" s="500" t="s">
        <v>317</v>
      </c>
      <c r="B138" s="605" t="s">
        <v>1380</v>
      </c>
      <c r="C138" s="627" t="s">
        <v>921</v>
      </c>
      <c r="D138" s="613">
        <f>A!D138</f>
        <v>0</v>
      </c>
      <c r="E138" s="613"/>
      <c r="F138" s="613">
        <f>D138-D139</f>
        <v>0</v>
      </c>
      <c r="G138" s="613"/>
      <c r="H138" s="613"/>
      <c r="I138" s="210"/>
    </row>
    <row r="139" spans="1:9" ht="27.95" customHeight="1" x14ac:dyDescent="0.2">
      <c r="A139" s="500"/>
      <c r="B139" s="605"/>
      <c r="C139" s="627"/>
      <c r="D139" s="613">
        <f>A!D139</f>
        <v>0</v>
      </c>
      <c r="E139" s="613"/>
      <c r="F139" s="210"/>
      <c r="G139" s="613">
        <f>A!G139</f>
        <v>0</v>
      </c>
      <c r="H139" s="613"/>
      <c r="I139" s="613"/>
    </row>
    <row r="140" spans="1:9" ht="27.95" customHeight="1" x14ac:dyDescent="0.2">
      <c r="A140" s="500" t="s">
        <v>312</v>
      </c>
      <c r="B140" s="605" t="s">
        <v>1381</v>
      </c>
      <c r="C140" s="627" t="s">
        <v>923</v>
      </c>
      <c r="D140" s="613">
        <f>A!D140</f>
        <v>0</v>
      </c>
      <c r="E140" s="613"/>
      <c r="F140" s="613">
        <f>D140-D141</f>
        <v>0</v>
      </c>
      <c r="G140" s="613"/>
      <c r="H140" s="613"/>
      <c r="I140" s="210"/>
    </row>
    <row r="141" spans="1:9" ht="27.95" customHeight="1" x14ac:dyDescent="0.2">
      <c r="A141" s="500"/>
      <c r="B141" s="605"/>
      <c r="C141" s="627"/>
      <c r="D141" s="613">
        <f>A!D141</f>
        <v>0</v>
      </c>
      <c r="E141" s="613"/>
      <c r="F141" s="210"/>
      <c r="G141" s="613">
        <f>A!G141</f>
        <v>0</v>
      </c>
      <c r="H141" s="613"/>
      <c r="I141" s="613"/>
    </row>
    <row r="142" spans="1:9" ht="27.95" customHeight="1" x14ac:dyDescent="0.2">
      <c r="A142" s="500" t="s">
        <v>537</v>
      </c>
      <c r="B142" s="605" t="s">
        <v>1372</v>
      </c>
      <c r="C142" s="627" t="s">
        <v>924</v>
      </c>
      <c r="D142" s="613">
        <f>A!D142</f>
        <v>0</v>
      </c>
      <c r="E142" s="613"/>
      <c r="F142" s="613">
        <f>D142-D143</f>
        <v>0</v>
      </c>
      <c r="G142" s="613"/>
      <c r="H142" s="613"/>
      <c r="I142" s="210"/>
    </row>
    <row r="143" spans="1:9" ht="27.75" customHeight="1" x14ac:dyDescent="0.2">
      <c r="A143" s="500"/>
      <c r="B143" s="605"/>
      <c r="C143" s="627"/>
      <c r="D143" s="613">
        <f>A!D143</f>
        <v>0</v>
      </c>
      <c r="E143" s="613"/>
      <c r="F143" s="210"/>
      <c r="G143" s="613">
        <f>A!G143</f>
        <v>0</v>
      </c>
      <c r="H143" s="613"/>
      <c r="I143" s="613"/>
    </row>
    <row r="144" spans="1:9" ht="27.75" customHeight="1" x14ac:dyDescent="0.2">
      <c r="A144" s="500" t="s">
        <v>897</v>
      </c>
      <c r="B144" s="605" t="s">
        <v>1382</v>
      </c>
      <c r="C144" s="627" t="s">
        <v>926</v>
      </c>
      <c r="D144" s="613">
        <f>A!D144</f>
        <v>14299</v>
      </c>
      <c r="E144" s="613"/>
      <c r="F144" s="613">
        <f>D144-D145</f>
        <v>14299</v>
      </c>
      <c r="G144" s="613"/>
      <c r="H144" s="613"/>
      <c r="I144" s="210"/>
    </row>
    <row r="145" spans="1:9" ht="27.75" customHeight="1" x14ac:dyDescent="0.2">
      <c r="A145" s="500"/>
      <c r="B145" s="605"/>
      <c r="C145" s="627"/>
      <c r="D145" s="613">
        <f>A!D145</f>
        <v>0</v>
      </c>
      <c r="E145" s="613"/>
      <c r="F145" s="211"/>
      <c r="G145" s="613">
        <f>A!G145</f>
        <v>15983</v>
      </c>
      <c r="H145" s="613"/>
      <c r="I145" s="613"/>
    </row>
    <row r="146" spans="1:9" ht="27.95" customHeight="1" x14ac:dyDescent="0.2">
      <c r="A146" s="506" t="s">
        <v>149</v>
      </c>
      <c r="B146" s="630" t="s">
        <v>1383</v>
      </c>
      <c r="C146" s="617" t="s">
        <v>928</v>
      </c>
      <c r="D146" s="602">
        <f>D148+D150+D152+D154</f>
        <v>0</v>
      </c>
      <c r="E146" s="603"/>
      <c r="F146" s="602">
        <f>D146-D147</f>
        <v>0</v>
      </c>
      <c r="G146" s="615"/>
      <c r="H146" s="603"/>
      <c r="I146" s="183"/>
    </row>
    <row r="147" spans="1:9" ht="27.75" customHeight="1" x14ac:dyDescent="0.2">
      <c r="A147" s="507"/>
      <c r="B147" s="631"/>
      <c r="C147" s="617"/>
      <c r="D147" s="602">
        <f>D149+D151+D153+D155</f>
        <v>0</v>
      </c>
      <c r="E147" s="603"/>
      <c r="F147" s="183"/>
      <c r="G147" s="602">
        <f>G149+G151+G153+G155</f>
        <v>0</v>
      </c>
      <c r="H147" s="615"/>
      <c r="I147" s="603"/>
    </row>
    <row r="148" spans="1:9" ht="27.95" customHeight="1" x14ac:dyDescent="0.2">
      <c r="A148" s="510" t="s">
        <v>150</v>
      </c>
      <c r="B148" s="605" t="s">
        <v>1384</v>
      </c>
      <c r="C148" s="627" t="s">
        <v>930</v>
      </c>
      <c r="D148" s="613">
        <f>A!D148</f>
        <v>0</v>
      </c>
      <c r="E148" s="613"/>
      <c r="F148" s="613">
        <f>D148-D149</f>
        <v>0</v>
      </c>
      <c r="G148" s="613"/>
      <c r="H148" s="613"/>
      <c r="I148" s="210"/>
    </row>
    <row r="149" spans="1:9" ht="27.75" customHeight="1" x14ac:dyDescent="0.2">
      <c r="A149" s="510"/>
      <c r="B149" s="605"/>
      <c r="C149" s="627"/>
      <c r="D149" s="613">
        <f>A!D149</f>
        <v>0</v>
      </c>
      <c r="E149" s="613"/>
      <c r="F149" s="210"/>
      <c r="G149" s="613">
        <f>A!G149</f>
        <v>0</v>
      </c>
      <c r="H149" s="613"/>
      <c r="I149" s="613"/>
    </row>
    <row r="150" spans="1:9" ht="27.95" customHeight="1" x14ac:dyDescent="0.2">
      <c r="A150" s="500" t="s">
        <v>121</v>
      </c>
      <c r="B150" s="618" t="s">
        <v>1385</v>
      </c>
      <c r="C150" s="616" t="s">
        <v>931</v>
      </c>
      <c r="D150" s="613">
        <f>A!D150</f>
        <v>0</v>
      </c>
      <c r="E150" s="613"/>
      <c r="F150" s="613">
        <f>D150-D151</f>
        <v>0</v>
      </c>
      <c r="G150" s="613"/>
      <c r="H150" s="613"/>
      <c r="I150" s="210"/>
    </row>
    <row r="151" spans="1:9" ht="27.75" customHeight="1" x14ac:dyDescent="0.2">
      <c r="A151" s="500"/>
      <c r="B151" s="619"/>
      <c r="C151" s="616"/>
      <c r="D151" s="613">
        <f>A!D151</f>
        <v>0</v>
      </c>
      <c r="E151" s="613"/>
      <c r="F151" s="210"/>
      <c r="G151" s="613">
        <f>A!G151</f>
        <v>0</v>
      </c>
      <c r="H151" s="613"/>
      <c r="I151" s="613"/>
    </row>
    <row r="152" spans="1:9" ht="27.95" customHeight="1" x14ac:dyDescent="0.2">
      <c r="A152" s="500" t="s">
        <v>122</v>
      </c>
      <c r="B152" s="605" t="s">
        <v>1386</v>
      </c>
      <c r="C152" s="616" t="s">
        <v>935</v>
      </c>
      <c r="D152" s="613">
        <f>A!D152</f>
        <v>0</v>
      </c>
      <c r="E152" s="613"/>
      <c r="F152" s="613">
        <f>D152-D153</f>
        <v>0</v>
      </c>
      <c r="G152" s="613"/>
      <c r="H152" s="613"/>
      <c r="I152" s="210"/>
    </row>
    <row r="153" spans="1:9" ht="27.75" customHeight="1" x14ac:dyDescent="0.2">
      <c r="A153" s="500"/>
      <c r="B153" s="605"/>
      <c r="C153" s="616"/>
      <c r="D153" s="613">
        <f>A!D153</f>
        <v>0</v>
      </c>
      <c r="E153" s="613"/>
      <c r="F153" s="210"/>
      <c r="G153" s="613">
        <f>A!G153</f>
        <v>0</v>
      </c>
      <c r="H153" s="613"/>
      <c r="I153" s="613"/>
    </row>
    <row r="154" spans="1:9" ht="27.95" customHeight="1" x14ac:dyDescent="0.2">
      <c r="A154" s="500" t="s">
        <v>123</v>
      </c>
      <c r="B154" s="605" t="s">
        <v>1387</v>
      </c>
      <c r="C154" s="616" t="s">
        <v>936</v>
      </c>
      <c r="D154" s="613">
        <f>A!D154</f>
        <v>0</v>
      </c>
      <c r="E154" s="613"/>
      <c r="F154" s="613">
        <f>D154-D155</f>
        <v>0</v>
      </c>
      <c r="G154" s="613"/>
      <c r="H154" s="613"/>
      <c r="I154" s="210"/>
    </row>
    <row r="155" spans="1:9" ht="27.75" customHeight="1" x14ac:dyDescent="0.2">
      <c r="A155" s="500"/>
      <c r="B155" s="605"/>
      <c r="C155" s="616"/>
      <c r="D155" s="613">
        <f>A!D155</f>
        <v>0</v>
      </c>
      <c r="E155" s="613"/>
      <c r="F155" s="210"/>
      <c r="G155" s="613">
        <f>A!G155</f>
        <v>0</v>
      </c>
      <c r="H155" s="613"/>
      <c r="I155" s="613"/>
    </row>
    <row r="156" spans="1:9" ht="15" customHeight="1" x14ac:dyDescent="0.2">
      <c r="A156" s="538" t="s">
        <v>1331</v>
      </c>
      <c r="B156" s="594" t="s">
        <v>1330</v>
      </c>
      <c r="C156" s="182" t="s">
        <v>707</v>
      </c>
      <c r="D156" s="596" t="s">
        <v>708</v>
      </c>
      <c r="E156" s="597"/>
      <c r="F156" s="597"/>
      <c r="G156" s="598"/>
      <c r="H156" s="513" t="s">
        <v>577</v>
      </c>
      <c r="I156" s="513"/>
    </row>
    <row r="157" spans="1:9" ht="15" customHeight="1" x14ac:dyDescent="0.2">
      <c r="A157" s="539" t="s">
        <v>511</v>
      </c>
      <c r="B157" s="595"/>
      <c r="C157" s="100" t="s">
        <v>1332</v>
      </c>
      <c r="D157" s="108">
        <v>1</v>
      </c>
      <c r="E157" s="184" t="s">
        <v>1334</v>
      </c>
      <c r="F157" s="599" t="s">
        <v>1335</v>
      </c>
      <c r="G157" s="599"/>
      <c r="H157" s="513"/>
      <c r="I157" s="513"/>
    </row>
    <row r="158" spans="1:9" ht="15" customHeight="1" x14ac:dyDescent="0.2">
      <c r="A158" s="540" t="s">
        <v>458</v>
      </c>
      <c r="B158" s="111" t="s">
        <v>459</v>
      </c>
      <c r="C158" s="101" t="s">
        <v>460</v>
      </c>
      <c r="D158" s="109"/>
      <c r="E158" s="184" t="s">
        <v>1333</v>
      </c>
      <c r="F158" s="599" t="s">
        <v>660</v>
      </c>
      <c r="G158" s="599"/>
      <c r="H158" s="599" t="s">
        <v>1336</v>
      </c>
      <c r="I158" s="599"/>
    </row>
    <row r="159" spans="1:9" ht="27.75" customHeight="1" x14ac:dyDescent="0.2">
      <c r="A159" s="506" t="s">
        <v>43</v>
      </c>
      <c r="B159" s="630" t="s">
        <v>1388</v>
      </c>
      <c r="C159" s="632" t="s">
        <v>938</v>
      </c>
      <c r="D159" s="593">
        <f>D161+D163</f>
        <v>431898</v>
      </c>
      <c r="E159" s="593"/>
      <c r="F159" s="593">
        <f>D159-D160</f>
        <v>431898</v>
      </c>
      <c r="G159" s="593"/>
      <c r="H159" s="593"/>
      <c r="I159" s="183"/>
    </row>
    <row r="160" spans="1:9" ht="27.75" customHeight="1" x14ac:dyDescent="0.2">
      <c r="A160" s="507"/>
      <c r="B160" s="631"/>
      <c r="C160" s="632"/>
      <c r="D160" s="593">
        <f>D162+D164</f>
        <v>0</v>
      </c>
      <c r="E160" s="593"/>
      <c r="F160" s="183"/>
      <c r="G160" s="593">
        <f>A!G160</f>
        <v>451254</v>
      </c>
      <c r="H160" s="593"/>
      <c r="I160" s="593"/>
    </row>
    <row r="161" spans="1:9" ht="27.75" customHeight="1" x14ac:dyDescent="0.2">
      <c r="A161" s="534" t="s">
        <v>44</v>
      </c>
      <c r="B161" s="628" t="s">
        <v>1389</v>
      </c>
      <c r="C161" s="616" t="s">
        <v>941</v>
      </c>
      <c r="D161" s="613">
        <f>A!D161</f>
        <v>14696</v>
      </c>
      <c r="E161" s="613"/>
      <c r="F161" s="613">
        <f>D161-D162</f>
        <v>14696</v>
      </c>
      <c r="G161" s="613"/>
      <c r="H161" s="613"/>
      <c r="I161" s="210"/>
    </row>
    <row r="162" spans="1:9" ht="27.75" customHeight="1" x14ac:dyDescent="0.2">
      <c r="A162" s="535"/>
      <c r="B162" s="629"/>
      <c r="C162" s="616"/>
      <c r="D162" s="613">
        <f>A!D162</f>
        <v>0</v>
      </c>
      <c r="E162" s="613"/>
      <c r="F162" s="210"/>
      <c r="G162" s="613">
        <f>A!G162</f>
        <v>11748</v>
      </c>
      <c r="H162" s="613"/>
      <c r="I162" s="613"/>
    </row>
    <row r="163" spans="1:9" ht="27.75" customHeight="1" x14ac:dyDescent="0.2">
      <c r="A163" s="534" t="s">
        <v>606</v>
      </c>
      <c r="B163" s="628" t="s">
        <v>1390</v>
      </c>
      <c r="C163" s="616" t="s">
        <v>942</v>
      </c>
      <c r="D163" s="613">
        <f>A!D163</f>
        <v>417202</v>
      </c>
      <c r="E163" s="613"/>
      <c r="F163" s="613">
        <f>D163-D164</f>
        <v>417202</v>
      </c>
      <c r="G163" s="613"/>
      <c r="H163" s="613"/>
      <c r="I163" s="210"/>
    </row>
    <row r="164" spans="1:9" ht="27.75" customHeight="1" x14ac:dyDescent="0.2">
      <c r="A164" s="535"/>
      <c r="B164" s="629"/>
      <c r="C164" s="616"/>
      <c r="D164" s="613">
        <f>A!D164</f>
        <v>0</v>
      </c>
      <c r="E164" s="613"/>
      <c r="F164" s="210"/>
      <c r="G164" s="613">
        <f>A!G164</f>
        <v>439506</v>
      </c>
      <c r="H164" s="613"/>
      <c r="I164" s="613"/>
    </row>
    <row r="165" spans="1:9" ht="27.95" customHeight="1" x14ac:dyDescent="0.2">
      <c r="A165" s="530" t="s">
        <v>129</v>
      </c>
      <c r="B165" s="590" t="s">
        <v>1391</v>
      </c>
      <c r="C165" s="632" t="s">
        <v>943</v>
      </c>
      <c r="D165" s="593">
        <f>D167+D169+D171+D173</f>
        <v>8345</v>
      </c>
      <c r="E165" s="593"/>
      <c r="F165" s="593">
        <f>D165-D166</f>
        <v>8345</v>
      </c>
      <c r="G165" s="593"/>
      <c r="H165" s="593"/>
      <c r="I165" s="183"/>
    </row>
    <row r="166" spans="1:9" ht="27.75" customHeight="1" x14ac:dyDescent="0.2">
      <c r="A166" s="530"/>
      <c r="B166" s="590"/>
      <c r="C166" s="632"/>
      <c r="D166" s="593">
        <f>D168+D170+D172+D174</f>
        <v>0</v>
      </c>
      <c r="E166" s="593"/>
      <c r="F166" s="183"/>
      <c r="G166" s="593">
        <f>G168+G170+G172+G174</f>
        <v>11709</v>
      </c>
      <c r="H166" s="593"/>
      <c r="I166" s="593"/>
    </row>
    <row r="167" spans="1:9" ht="27.95" customHeight="1" x14ac:dyDescent="0.2">
      <c r="A167" s="510" t="s">
        <v>156</v>
      </c>
      <c r="B167" s="605" t="s">
        <v>1392</v>
      </c>
      <c r="C167" s="616" t="s">
        <v>944</v>
      </c>
      <c r="D167" s="613">
        <f>A!D167</f>
        <v>0</v>
      </c>
      <c r="E167" s="613"/>
      <c r="F167" s="613">
        <f>D167-D168</f>
        <v>0</v>
      </c>
      <c r="G167" s="613"/>
      <c r="H167" s="613"/>
      <c r="I167" s="210"/>
    </row>
    <row r="168" spans="1:9" ht="27.75" customHeight="1" x14ac:dyDescent="0.2">
      <c r="A168" s="510"/>
      <c r="B168" s="605"/>
      <c r="C168" s="616"/>
      <c r="D168" s="613">
        <f>A!D168</f>
        <v>0</v>
      </c>
      <c r="E168" s="613"/>
      <c r="F168" s="210"/>
      <c r="G168" s="613">
        <f>A!G168</f>
        <v>11</v>
      </c>
      <c r="H168" s="613"/>
      <c r="I168" s="613"/>
    </row>
    <row r="169" spans="1:9" ht="27.95" customHeight="1" x14ac:dyDescent="0.2">
      <c r="A169" s="500" t="s">
        <v>115</v>
      </c>
      <c r="B169" s="605" t="s">
        <v>1393</v>
      </c>
      <c r="C169" s="616" t="s">
        <v>945</v>
      </c>
      <c r="D169" s="613">
        <f>A!D169</f>
        <v>8345</v>
      </c>
      <c r="E169" s="613"/>
      <c r="F169" s="613">
        <f>D169-D170</f>
        <v>8345</v>
      </c>
      <c r="G169" s="613"/>
      <c r="H169" s="613"/>
      <c r="I169" s="210"/>
    </row>
    <row r="170" spans="1:9" ht="27.75" customHeight="1" x14ac:dyDescent="0.2">
      <c r="A170" s="500"/>
      <c r="B170" s="605"/>
      <c r="C170" s="616"/>
      <c r="D170" s="613">
        <f>A!D170</f>
        <v>0</v>
      </c>
      <c r="E170" s="613"/>
      <c r="F170" s="210"/>
      <c r="G170" s="613">
        <f>A!G170</f>
        <v>11698</v>
      </c>
      <c r="H170" s="613"/>
      <c r="I170" s="613"/>
    </row>
    <row r="171" spans="1:9" ht="27.75" customHeight="1" x14ac:dyDescent="0.2">
      <c r="A171" s="500" t="s">
        <v>116</v>
      </c>
      <c r="B171" s="605" t="s">
        <v>1394</v>
      </c>
      <c r="C171" s="616" t="s">
        <v>946</v>
      </c>
      <c r="D171" s="613">
        <f>A!D171</f>
        <v>0</v>
      </c>
      <c r="E171" s="613"/>
      <c r="F171" s="613">
        <f>D171-D172</f>
        <v>0</v>
      </c>
      <c r="G171" s="613"/>
      <c r="H171" s="613"/>
      <c r="I171" s="210"/>
    </row>
    <row r="172" spans="1:9" ht="27.75" customHeight="1" x14ac:dyDescent="0.2">
      <c r="A172" s="500"/>
      <c r="B172" s="605"/>
      <c r="C172" s="616"/>
      <c r="D172" s="613">
        <f>A!D172</f>
        <v>0</v>
      </c>
      <c r="E172" s="613"/>
      <c r="F172" s="210"/>
      <c r="G172" s="613">
        <f>A!G172</f>
        <v>0</v>
      </c>
      <c r="H172" s="613"/>
      <c r="I172" s="613"/>
    </row>
    <row r="173" spans="1:9" ht="27.75" customHeight="1" x14ac:dyDescent="0.2">
      <c r="A173" s="500" t="s">
        <v>117</v>
      </c>
      <c r="B173" s="605" t="s">
        <v>1395</v>
      </c>
      <c r="C173" s="616" t="s">
        <v>947</v>
      </c>
      <c r="D173" s="613">
        <f>A!D173</f>
        <v>0</v>
      </c>
      <c r="E173" s="613"/>
      <c r="F173" s="613">
        <f>D173-D174</f>
        <v>0</v>
      </c>
      <c r="G173" s="613"/>
      <c r="H173" s="613"/>
      <c r="I173" s="210"/>
    </row>
    <row r="174" spans="1:9" ht="27.75" customHeight="1" x14ac:dyDescent="0.2">
      <c r="A174" s="500"/>
      <c r="B174" s="605"/>
      <c r="C174" s="616"/>
      <c r="D174" s="613">
        <f>A!D174</f>
        <v>0</v>
      </c>
      <c r="E174" s="613"/>
      <c r="F174" s="210"/>
      <c r="G174" s="613">
        <f>A!G174</f>
        <v>0</v>
      </c>
      <c r="H174" s="613"/>
      <c r="I174" s="613"/>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538" t="s">
        <v>829</v>
      </c>
      <c r="B1" s="594" t="s">
        <v>706</v>
      </c>
      <c r="C1" s="97" t="s">
        <v>707</v>
      </c>
      <c r="D1" s="599" t="s">
        <v>708</v>
      </c>
      <c r="E1" s="599"/>
      <c r="F1" s="599"/>
      <c r="G1" s="599"/>
      <c r="H1" s="698" t="s">
        <v>577</v>
      </c>
      <c r="I1" s="699"/>
    </row>
    <row r="2" spans="1:9" s="13" customFormat="1" x14ac:dyDescent="0.2">
      <c r="A2" s="539"/>
      <c r="B2" s="595"/>
      <c r="C2" s="100" t="s">
        <v>578</v>
      </c>
      <c r="D2" s="99">
        <v>1</v>
      </c>
      <c r="E2" s="101" t="s">
        <v>791</v>
      </c>
      <c r="F2" s="634" t="s">
        <v>792</v>
      </c>
      <c r="G2" s="635"/>
      <c r="H2" s="700"/>
      <c r="I2" s="701"/>
    </row>
    <row r="3" spans="1:9" s="13" customFormat="1" ht="12.95" customHeight="1" x14ac:dyDescent="0.2">
      <c r="A3" s="540"/>
      <c r="B3" s="99" t="s">
        <v>459</v>
      </c>
      <c r="C3" s="102" t="s">
        <v>460</v>
      </c>
      <c r="D3" s="103"/>
      <c r="E3" s="143" t="s">
        <v>790</v>
      </c>
      <c r="F3" s="596"/>
      <c r="G3" s="598"/>
      <c r="H3" s="702" t="s">
        <v>798</v>
      </c>
      <c r="I3" s="703"/>
    </row>
    <row r="4" spans="1:9" s="13" customFormat="1" ht="27.95" customHeight="1" x14ac:dyDescent="0.2">
      <c r="A4" s="653"/>
      <c r="B4" s="590" t="s">
        <v>481</v>
      </c>
      <c r="C4" s="686" t="s">
        <v>188</v>
      </c>
      <c r="D4" s="593" t="e">
        <f>D6+D68+D136</f>
        <v>#REF!</v>
      </c>
      <c r="E4" s="593"/>
      <c r="F4" s="593" t="e">
        <f>F6+F68+F136</f>
        <v>#REF!</v>
      </c>
      <c r="G4" s="593"/>
      <c r="H4" s="593"/>
      <c r="I4" s="155" t="s">
        <v>660</v>
      </c>
    </row>
    <row r="5" spans="1:9" ht="27.95" customHeight="1" x14ac:dyDescent="0.2">
      <c r="A5" s="653"/>
      <c r="B5" s="590"/>
      <c r="C5" s="687"/>
      <c r="D5" s="593" t="e">
        <f>D7+D69+D137</f>
        <v>#REF!</v>
      </c>
      <c r="E5" s="593"/>
      <c r="F5" s="155"/>
      <c r="G5" s="593" t="e">
        <f>G7+G69+G137</f>
        <v>#REF!</v>
      </c>
      <c r="H5" s="593"/>
      <c r="I5" s="593"/>
    </row>
    <row r="6" spans="1:9" ht="27.95" customHeight="1" x14ac:dyDescent="0.2">
      <c r="A6" s="679" t="s">
        <v>112</v>
      </c>
      <c r="B6" s="590" t="s">
        <v>793</v>
      </c>
      <c r="C6" s="686" t="s">
        <v>189</v>
      </c>
      <c r="D6" s="593">
        <f>D8+D24+D47</f>
        <v>2257437</v>
      </c>
      <c r="E6" s="593"/>
      <c r="F6" s="593">
        <f>F8+F24+F47</f>
        <v>489283</v>
      </c>
      <c r="G6" s="593"/>
      <c r="H6" s="593"/>
      <c r="I6" s="155" t="s">
        <v>660</v>
      </c>
    </row>
    <row r="7" spans="1:9" ht="27.95" customHeight="1" x14ac:dyDescent="0.2">
      <c r="A7" s="679"/>
      <c r="B7" s="590"/>
      <c r="C7" s="687"/>
      <c r="D7" s="593">
        <f>D9+D25+D48</f>
        <v>1768154</v>
      </c>
      <c r="E7" s="593"/>
      <c r="F7" s="155" t="s">
        <v>660</v>
      </c>
      <c r="G7" s="593">
        <f>G9+G25+G48</f>
        <v>457743</v>
      </c>
      <c r="H7" s="593"/>
      <c r="I7" s="593"/>
    </row>
    <row r="8" spans="1:9" ht="27.95" customHeight="1" x14ac:dyDescent="0.2">
      <c r="A8" s="658" t="s">
        <v>133</v>
      </c>
      <c r="B8" s="590" t="s">
        <v>535</v>
      </c>
      <c r="C8" s="686" t="s">
        <v>190</v>
      </c>
      <c r="D8" s="593">
        <f>D10+D12+D14+D16+D18+D20+D22</f>
        <v>19334</v>
      </c>
      <c r="E8" s="593"/>
      <c r="F8" s="593">
        <f>F10+F12+F14+F16+F18+F20+F22</f>
        <v>0</v>
      </c>
      <c r="G8" s="593"/>
      <c r="H8" s="593"/>
      <c r="I8" s="155" t="s">
        <v>660</v>
      </c>
    </row>
    <row r="9" spans="1:9" ht="27.95" customHeight="1" x14ac:dyDescent="0.2">
      <c r="A9" s="658"/>
      <c r="B9" s="590"/>
      <c r="C9" s="687"/>
      <c r="D9" s="593">
        <f>D11+D13+D15+D17+D19+D21+D23</f>
        <v>19334</v>
      </c>
      <c r="E9" s="593"/>
      <c r="F9" s="155" t="s">
        <v>660</v>
      </c>
      <c r="G9" s="593">
        <f>G11+G13+G15+G17+G19+G21+G23</f>
        <v>0</v>
      </c>
      <c r="H9" s="593"/>
      <c r="I9" s="593"/>
    </row>
    <row r="10" spans="1:9" ht="27.95" customHeight="1" x14ac:dyDescent="0.2">
      <c r="A10" s="681" t="s">
        <v>663</v>
      </c>
      <c r="B10" s="605" t="s">
        <v>709</v>
      </c>
      <c r="C10" s="684" t="s">
        <v>191</v>
      </c>
      <c r="D10" s="608">
        <f>A!D10</f>
        <v>0</v>
      </c>
      <c r="E10" s="609"/>
      <c r="F10" s="633">
        <f>D10-D11</f>
        <v>0</v>
      </c>
      <c r="G10" s="633"/>
      <c r="H10" s="633"/>
      <c r="I10" s="116" t="s">
        <v>660</v>
      </c>
    </row>
    <row r="11" spans="1:9" ht="27.95" customHeight="1" x14ac:dyDescent="0.2">
      <c r="A11" s="681"/>
      <c r="B11" s="605"/>
      <c r="C11" s="685"/>
      <c r="D11" s="608">
        <f>A!D11</f>
        <v>0</v>
      </c>
      <c r="E11" s="609"/>
      <c r="F11" s="116"/>
      <c r="G11" s="688">
        <f>A!G11</f>
        <v>0</v>
      </c>
      <c r="H11" s="688"/>
      <c r="I11" s="688"/>
    </row>
    <row r="12" spans="1:9" ht="27.95" customHeight="1" x14ac:dyDescent="0.2">
      <c r="A12" s="639" t="s">
        <v>115</v>
      </c>
      <c r="B12" s="605" t="s">
        <v>350</v>
      </c>
      <c r="C12" s="684" t="s">
        <v>192</v>
      </c>
      <c r="D12" s="608">
        <f>A!D12</f>
        <v>19334</v>
      </c>
      <c r="E12" s="609"/>
      <c r="F12" s="633">
        <f>D12-D13</f>
        <v>0</v>
      </c>
      <c r="G12" s="633"/>
      <c r="H12" s="633"/>
      <c r="I12" s="116" t="s">
        <v>660</v>
      </c>
    </row>
    <row r="13" spans="1:9" ht="27.95" customHeight="1" x14ac:dyDescent="0.2">
      <c r="A13" s="639"/>
      <c r="B13" s="605"/>
      <c r="C13" s="685"/>
      <c r="D13" s="608">
        <f>A!D13</f>
        <v>19334</v>
      </c>
      <c r="E13" s="609"/>
      <c r="F13" s="116"/>
      <c r="G13" s="688">
        <f>A!G13</f>
        <v>0</v>
      </c>
      <c r="H13" s="688"/>
      <c r="I13" s="688"/>
    </row>
    <row r="14" spans="1:9" ht="27.95" customHeight="1" x14ac:dyDescent="0.2">
      <c r="A14" s="639" t="s">
        <v>116</v>
      </c>
      <c r="B14" s="640" t="s">
        <v>710</v>
      </c>
      <c r="C14" s="684" t="s">
        <v>193</v>
      </c>
      <c r="D14" s="608">
        <f>A!D14</f>
        <v>0</v>
      </c>
      <c r="E14" s="609"/>
      <c r="F14" s="633">
        <f>D14-D15</f>
        <v>0</v>
      </c>
      <c r="G14" s="633"/>
      <c r="H14" s="633"/>
      <c r="I14" s="116" t="s">
        <v>660</v>
      </c>
    </row>
    <row r="15" spans="1:9" ht="27.95" customHeight="1" x14ac:dyDescent="0.2">
      <c r="A15" s="639"/>
      <c r="B15" s="640"/>
      <c r="C15" s="685"/>
      <c r="D15" s="608">
        <f>A!D15</f>
        <v>0</v>
      </c>
      <c r="E15" s="609"/>
      <c r="F15" s="116"/>
      <c r="G15" s="688">
        <f>A!G15</f>
        <v>0</v>
      </c>
      <c r="H15" s="688"/>
      <c r="I15" s="688"/>
    </row>
    <row r="16" spans="1:9" ht="27.95" customHeight="1" x14ac:dyDescent="0.2">
      <c r="A16" s="639" t="s">
        <v>117</v>
      </c>
      <c r="B16" s="643" t="s">
        <v>339</v>
      </c>
      <c r="C16" s="684" t="s">
        <v>194</v>
      </c>
      <c r="D16" s="608">
        <f>A!D16</f>
        <v>0</v>
      </c>
      <c r="E16" s="609"/>
      <c r="F16" s="633">
        <f>D16-D17</f>
        <v>0</v>
      </c>
      <c r="G16" s="633"/>
      <c r="H16" s="633"/>
      <c r="I16" s="116" t="s">
        <v>660</v>
      </c>
    </row>
    <row r="17" spans="1:9" ht="27.95" customHeight="1" x14ac:dyDescent="0.2">
      <c r="A17" s="639"/>
      <c r="B17" s="643"/>
      <c r="C17" s="685"/>
      <c r="D17" s="608">
        <f>A!D17</f>
        <v>0</v>
      </c>
      <c r="E17" s="609"/>
      <c r="F17" s="116"/>
      <c r="G17" s="688">
        <f>A!G17</f>
        <v>0</v>
      </c>
      <c r="H17" s="688"/>
      <c r="I17" s="688"/>
    </row>
    <row r="18" spans="1:9" ht="27.95" customHeight="1" x14ac:dyDescent="0.2">
      <c r="A18" s="680" t="s">
        <v>118</v>
      </c>
      <c r="B18" s="643" t="s">
        <v>711</v>
      </c>
      <c r="C18" s="684" t="s">
        <v>195</v>
      </c>
      <c r="D18" s="608">
        <f>A!D18</f>
        <v>0</v>
      </c>
      <c r="E18" s="609"/>
      <c r="F18" s="633">
        <f>D18-D19</f>
        <v>0</v>
      </c>
      <c r="G18" s="633"/>
      <c r="H18" s="633"/>
      <c r="I18" s="116" t="s">
        <v>660</v>
      </c>
    </row>
    <row r="19" spans="1:9" ht="27.95" customHeight="1" x14ac:dyDescent="0.2">
      <c r="A19" s="680"/>
      <c r="B19" s="643"/>
      <c r="C19" s="685"/>
      <c r="D19" s="608">
        <f>A!D19</f>
        <v>0</v>
      </c>
      <c r="E19" s="609"/>
      <c r="F19" s="116"/>
      <c r="G19" s="688">
        <f>A!G19</f>
        <v>0</v>
      </c>
      <c r="H19" s="688"/>
      <c r="I19" s="688"/>
    </row>
    <row r="20" spans="1:9" ht="27.95" customHeight="1" x14ac:dyDescent="0.2">
      <c r="A20" s="639" t="s">
        <v>119</v>
      </c>
      <c r="B20" s="640" t="s">
        <v>712</v>
      </c>
      <c r="C20" s="684" t="s">
        <v>196</v>
      </c>
      <c r="D20" s="608">
        <f>A!D20</f>
        <v>0</v>
      </c>
      <c r="E20" s="609"/>
      <c r="F20" s="633">
        <f>D20-D21</f>
        <v>0</v>
      </c>
      <c r="G20" s="633"/>
      <c r="H20" s="633"/>
      <c r="I20" s="116" t="s">
        <v>660</v>
      </c>
    </row>
    <row r="21" spans="1:9" ht="27.95" customHeight="1" x14ac:dyDescent="0.2">
      <c r="A21" s="639"/>
      <c r="B21" s="640"/>
      <c r="C21" s="685"/>
      <c r="D21" s="608">
        <f>A!D21</f>
        <v>0</v>
      </c>
      <c r="E21" s="609"/>
      <c r="F21" s="116"/>
      <c r="G21" s="688">
        <f>A!G21</f>
        <v>0</v>
      </c>
      <c r="H21" s="688"/>
      <c r="I21" s="688"/>
    </row>
    <row r="22" spans="1:9" ht="27.95" customHeight="1" x14ac:dyDescent="0.2">
      <c r="A22" s="681" t="s">
        <v>120</v>
      </c>
      <c r="B22" s="605" t="s">
        <v>794</v>
      </c>
      <c r="C22" s="684" t="s">
        <v>197</v>
      </c>
      <c r="D22" s="608">
        <f>A!D22</f>
        <v>0</v>
      </c>
      <c r="E22" s="609"/>
      <c r="F22" s="633">
        <f>D22-D23</f>
        <v>0</v>
      </c>
      <c r="G22" s="633"/>
      <c r="H22" s="633"/>
      <c r="I22" s="116" t="s">
        <v>660</v>
      </c>
    </row>
    <row r="23" spans="1:9" ht="27.95" customHeight="1" x14ac:dyDescent="0.2">
      <c r="A23" s="681"/>
      <c r="B23" s="605"/>
      <c r="C23" s="685"/>
      <c r="D23" s="608">
        <f>A!D23</f>
        <v>0</v>
      </c>
      <c r="E23" s="609"/>
      <c r="F23" s="116"/>
      <c r="G23" s="688">
        <f>A!G23</f>
        <v>0</v>
      </c>
      <c r="H23" s="688"/>
      <c r="I23" s="688"/>
    </row>
    <row r="24" spans="1:9" ht="27.95" customHeight="1" x14ac:dyDescent="0.2">
      <c r="A24" s="636" t="s">
        <v>664</v>
      </c>
      <c r="B24" s="590" t="s">
        <v>795</v>
      </c>
      <c r="C24" s="689" t="s">
        <v>198</v>
      </c>
      <c r="D24" s="593">
        <f>D26+D28+D30+D35+D37+D39+D41+D43+D45</f>
        <v>2238103</v>
      </c>
      <c r="E24" s="593"/>
      <c r="F24" s="602">
        <f>F26+F28+F30+F35+F37+F39+F41+F43+F45</f>
        <v>489283</v>
      </c>
      <c r="G24" s="615"/>
      <c r="H24" s="603"/>
      <c r="I24" s="155" t="s">
        <v>660</v>
      </c>
    </row>
    <row r="25" spans="1:9" ht="27.95" customHeight="1" x14ac:dyDescent="0.2">
      <c r="A25" s="636"/>
      <c r="B25" s="590"/>
      <c r="C25" s="690"/>
      <c r="D25" s="593">
        <f>D27+D29+D31+D36+D38+D40+D42+D44+D46</f>
        <v>1748820</v>
      </c>
      <c r="E25" s="593"/>
      <c r="F25" s="155" t="s">
        <v>660</v>
      </c>
      <c r="G25" s="593">
        <f>G27+G29+G31+G36+G38+G40+G42+G44+G46</f>
        <v>457743</v>
      </c>
      <c r="H25" s="593"/>
      <c r="I25" s="593"/>
    </row>
    <row r="26" spans="1:9" ht="27.95" customHeight="1" x14ac:dyDescent="0.2">
      <c r="A26" s="639" t="s">
        <v>665</v>
      </c>
      <c r="B26" s="605" t="s">
        <v>713</v>
      </c>
      <c r="C26" s="684" t="s">
        <v>199</v>
      </c>
      <c r="D26" s="608">
        <f>A!D26</f>
        <v>47339</v>
      </c>
      <c r="E26" s="609"/>
      <c r="F26" s="633">
        <f>D26-D27</f>
        <v>47339</v>
      </c>
      <c r="G26" s="633"/>
      <c r="H26" s="633"/>
      <c r="I26" s="116" t="str">
        <f>A!I24</f>
        <v xml:space="preserve"> </v>
      </c>
    </row>
    <row r="27" spans="1:9" ht="27.95" customHeight="1" x14ac:dyDescent="0.2">
      <c r="A27" s="639"/>
      <c r="B27" s="605"/>
      <c r="C27" s="685"/>
      <c r="D27" s="608">
        <f>A!D27</f>
        <v>0</v>
      </c>
      <c r="E27" s="609"/>
      <c r="F27" s="116"/>
      <c r="G27" s="688">
        <f>A!G27</f>
        <v>47339</v>
      </c>
      <c r="H27" s="688"/>
      <c r="I27" s="688"/>
    </row>
    <row r="28" spans="1:9" ht="27.95" customHeight="1" x14ac:dyDescent="0.2">
      <c r="A28" s="637" t="s">
        <v>121</v>
      </c>
      <c r="B28" s="640" t="s">
        <v>796</v>
      </c>
      <c r="C28" s="684" t="s">
        <v>200</v>
      </c>
      <c r="D28" s="608">
        <f>A!D28</f>
        <v>694080</v>
      </c>
      <c r="E28" s="609"/>
      <c r="F28" s="633">
        <f>D28-D29</f>
        <v>167405</v>
      </c>
      <c r="G28" s="633"/>
      <c r="H28" s="633"/>
      <c r="I28" s="116" t="s">
        <v>660</v>
      </c>
    </row>
    <row r="29" spans="1:9" ht="27.75" customHeight="1" x14ac:dyDescent="0.2">
      <c r="A29" s="638"/>
      <c r="B29" s="640"/>
      <c r="C29" s="685"/>
      <c r="D29" s="608">
        <f>A!D29</f>
        <v>526675</v>
      </c>
      <c r="E29" s="609"/>
      <c r="F29" s="116"/>
      <c r="G29" s="688">
        <f>A!G29</f>
        <v>186096</v>
      </c>
      <c r="H29" s="688"/>
      <c r="I29" s="688"/>
    </row>
    <row r="30" spans="1:9" ht="27.75" customHeight="1" x14ac:dyDescent="0.2">
      <c r="A30" s="637" t="s">
        <v>122</v>
      </c>
      <c r="B30" s="640" t="s">
        <v>797</v>
      </c>
      <c r="C30" s="684" t="s">
        <v>201</v>
      </c>
      <c r="D30" s="608">
        <f>A!D30</f>
        <v>1496684</v>
      </c>
      <c r="E30" s="609"/>
      <c r="F30" s="633">
        <f>D30-D31</f>
        <v>274539</v>
      </c>
      <c r="G30" s="633"/>
      <c r="H30" s="633"/>
      <c r="I30" s="116" t="s">
        <v>660</v>
      </c>
    </row>
    <row r="31" spans="1:9" ht="27.75" customHeight="1" x14ac:dyDescent="0.2">
      <c r="A31" s="638"/>
      <c r="B31" s="640"/>
      <c r="C31" s="685"/>
      <c r="D31" s="608">
        <f>A!D31</f>
        <v>1222145</v>
      </c>
      <c r="E31" s="609"/>
      <c r="F31" s="116"/>
      <c r="G31" s="688">
        <f>A!G31</f>
        <v>224308</v>
      </c>
      <c r="H31" s="688"/>
      <c r="I31" s="688"/>
    </row>
    <row r="32" spans="1:9" s="13" customFormat="1" ht="12.95" customHeight="1" x14ac:dyDescent="0.2">
      <c r="A32" s="538" t="str">
        <f>A1</f>
        <v xml:space="preserve">Ident. a </v>
      </c>
      <c r="B32" s="594" t="s">
        <v>706</v>
      </c>
      <c r="C32" s="97" t="s">
        <v>707</v>
      </c>
      <c r="D32" s="599" t="s">
        <v>708</v>
      </c>
      <c r="E32" s="599"/>
      <c r="F32" s="599"/>
      <c r="G32" s="599"/>
      <c r="H32" s="698" t="s">
        <v>577</v>
      </c>
      <c r="I32" s="699"/>
    </row>
    <row r="33" spans="1:21" s="13" customFormat="1" x14ac:dyDescent="0.2">
      <c r="A33" s="539"/>
      <c r="B33" s="595"/>
      <c r="C33" s="100" t="s">
        <v>578</v>
      </c>
      <c r="D33" s="99">
        <v>1</v>
      </c>
      <c r="E33" s="101" t="s">
        <v>791</v>
      </c>
      <c r="F33" s="634" t="s">
        <v>792</v>
      </c>
      <c r="G33" s="635"/>
      <c r="H33" s="700"/>
      <c r="I33" s="701"/>
    </row>
    <row r="34" spans="1:21" s="13" customFormat="1" ht="12.95" customHeight="1" x14ac:dyDescent="0.2">
      <c r="A34" s="540"/>
      <c r="B34" s="99" t="s">
        <v>459</v>
      </c>
      <c r="C34" s="102" t="s">
        <v>460</v>
      </c>
      <c r="D34" s="103"/>
      <c r="E34" s="163" t="s">
        <v>799</v>
      </c>
      <c r="F34" s="596"/>
      <c r="G34" s="598"/>
      <c r="H34" s="702" t="s">
        <v>798</v>
      </c>
      <c r="I34" s="703"/>
    </row>
    <row r="35" spans="1:21" ht="27.95" customHeight="1" x14ac:dyDescent="0.2">
      <c r="A35" s="637" t="s">
        <v>123</v>
      </c>
      <c r="B35" s="693" t="s">
        <v>800</v>
      </c>
      <c r="C35" s="691" t="s">
        <v>202</v>
      </c>
      <c r="D35" s="608">
        <f>A!D35</f>
        <v>0</v>
      </c>
      <c r="E35" s="609"/>
      <c r="F35" s="633">
        <f>D35-D36</f>
        <v>0</v>
      </c>
      <c r="G35" s="633"/>
      <c r="H35" s="633"/>
      <c r="I35" s="116" t="s">
        <v>660</v>
      </c>
    </row>
    <row r="36" spans="1:21" ht="27.95" customHeight="1" x14ac:dyDescent="0.2">
      <c r="A36" s="638"/>
      <c r="B36" s="694"/>
      <c r="C36" s="692"/>
      <c r="D36" s="608">
        <f>A!D36</f>
        <v>0</v>
      </c>
      <c r="E36" s="609"/>
      <c r="F36" s="116"/>
      <c r="G36" s="688">
        <f>A!G36</f>
        <v>0</v>
      </c>
      <c r="H36" s="688"/>
      <c r="I36" s="688"/>
    </row>
    <row r="37" spans="1:21" ht="27.95" customHeight="1" x14ac:dyDescent="0.2">
      <c r="A37" s="637" t="s">
        <v>124</v>
      </c>
      <c r="B37" s="682" t="s">
        <v>714</v>
      </c>
      <c r="C37" s="641" t="s">
        <v>203</v>
      </c>
      <c r="D37" s="608">
        <f>A!D37</f>
        <v>0</v>
      </c>
      <c r="E37" s="609"/>
      <c r="F37" s="633">
        <f>D37-D38</f>
        <v>0</v>
      </c>
      <c r="G37" s="633"/>
      <c r="H37" s="633"/>
      <c r="I37" s="116" t="s">
        <v>660</v>
      </c>
    </row>
    <row r="38" spans="1:21" ht="27.95" customHeight="1" x14ac:dyDescent="0.2">
      <c r="A38" s="638"/>
      <c r="B38" s="683"/>
      <c r="C38" s="641"/>
      <c r="D38" s="608">
        <f>A!D38</f>
        <v>0</v>
      </c>
      <c r="E38" s="609"/>
      <c r="F38" s="116"/>
      <c r="G38" s="688">
        <f>A!G38</f>
        <v>0</v>
      </c>
      <c r="H38" s="688"/>
      <c r="I38" s="688"/>
      <c r="T38" s="14"/>
      <c r="U38" s="14"/>
    </row>
    <row r="39" spans="1:21" ht="27.95" customHeight="1" x14ac:dyDescent="0.2">
      <c r="A39" s="637" t="s">
        <v>125</v>
      </c>
      <c r="B39" s="682" t="s">
        <v>801</v>
      </c>
      <c r="C39" s="641" t="s">
        <v>204</v>
      </c>
      <c r="D39" s="608">
        <f>A!D39</f>
        <v>0</v>
      </c>
      <c r="E39" s="609"/>
      <c r="F39" s="633">
        <f>D39-D40</f>
        <v>0</v>
      </c>
      <c r="G39" s="633"/>
      <c r="H39" s="633"/>
      <c r="I39" s="116" t="s">
        <v>660</v>
      </c>
    </row>
    <row r="40" spans="1:21" ht="27.95" customHeight="1" x14ac:dyDescent="0.2">
      <c r="A40" s="638"/>
      <c r="B40" s="683"/>
      <c r="C40" s="641"/>
      <c r="D40" s="608">
        <f>A!D40</f>
        <v>0</v>
      </c>
      <c r="E40" s="609"/>
      <c r="F40" s="116"/>
      <c r="G40" s="688">
        <f>A!G40</f>
        <v>0</v>
      </c>
      <c r="H40" s="688"/>
      <c r="I40" s="688"/>
    </row>
    <row r="41" spans="1:21" ht="27.95" customHeight="1" x14ac:dyDescent="0.2">
      <c r="A41" s="637" t="s">
        <v>126</v>
      </c>
      <c r="B41" s="682" t="s">
        <v>802</v>
      </c>
      <c r="C41" s="641" t="s">
        <v>205</v>
      </c>
      <c r="D41" s="608">
        <f>A!D41</f>
        <v>0</v>
      </c>
      <c r="E41" s="609"/>
      <c r="F41" s="633">
        <f>D41-D42</f>
        <v>0</v>
      </c>
      <c r="G41" s="633"/>
      <c r="H41" s="633"/>
      <c r="I41" s="116" t="s">
        <v>660</v>
      </c>
    </row>
    <row r="42" spans="1:21" ht="27.95" customHeight="1" x14ac:dyDescent="0.2">
      <c r="A42" s="638"/>
      <c r="B42" s="683"/>
      <c r="C42" s="641"/>
      <c r="D42" s="608">
        <f>A!D42</f>
        <v>0</v>
      </c>
      <c r="E42" s="609"/>
      <c r="F42" s="116"/>
      <c r="G42" s="688">
        <f>A!G42</f>
        <v>0</v>
      </c>
      <c r="H42" s="688"/>
      <c r="I42" s="688"/>
    </row>
    <row r="43" spans="1:21" ht="27.95" customHeight="1" x14ac:dyDescent="0.2">
      <c r="A43" s="637" t="s">
        <v>127</v>
      </c>
      <c r="B43" s="682" t="s">
        <v>715</v>
      </c>
      <c r="C43" s="641" t="s">
        <v>206</v>
      </c>
      <c r="D43" s="608">
        <f>A!D43</f>
        <v>0</v>
      </c>
      <c r="E43" s="609"/>
      <c r="F43" s="633">
        <f>D43-D44</f>
        <v>0</v>
      </c>
      <c r="G43" s="633"/>
      <c r="H43" s="633"/>
      <c r="I43" s="116" t="s">
        <v>660</v>
      </c>
    </row>
    <row r="44" spans="1:21" ht="27.95" customHeight="1" x14ac:dyDescent="0.2">
      <c r="A44" s="638"/>
      <c r="B44" s="683"/>
      <c r="C44" s="641"/>
      <c r="D44" s="608">
        <f>A!D44</f>
        <v>0</v>
      </c>
      <c r="E44" s="609"/>
      <c r="F44" s="116"/>
      <c r="G44" s="688">
        <f>A!G44</f>
        <v>0</v>
      </c>
      <c r="H44" s="688"/>
      <c r="I44" s="688"/>
    </row>
    <row r="45" spans="1:21" ht="27.95" customHeight="1" x14ac:dyDescent="0.2">
      <c r="A45" s="695" t="s">
        <v>461</v>
      </c>
      <c r="B45" s="605" t="s">
        <v>716</v>
      </c>
      <c r="C45" s="641" t="s">
        <v>207</v>
      </c>
      <c r="D45" s="608">
        <f>A!D45</f>
        <v>0</v>
      </c>
      <c r="E45" s="609"/>
      <c r="F45" s="633">
        <f>D45-D46</f>
        <v>0</v>
      </c>
      <c r="G45" s="633"/>
      <c r="H45" s="633"/>
      <c r="I45" s="116" t="s">
        <v>660</v>
      </c>
    </row>
    <row r="46" spans="1:21" ht="27.95" customHeight="1" x14ac:dyDescent="0.2">
      <c r="A46" s="695"/>
      <c r="B46" s="605"/>
      <c r="C46" s="641"/>
      <c r="D46" s="608">
        <f>A!D46</f>
        <v>0</v>
      </c>
      <c r="E46" s="609"/>
      <c r="F46" s="116"/>
      <c r="G46" s="688">
        <f>A!G46</f>
        <v>0</v>
      </c>
      <c r="H46" s="688"/>
      <c r="I46" s="688"/>
    </row>
    <row r="47" spans="1:21" ht="27.95" customHeight="1" x14ac:dyDescent="0.2">
      <c r="A47" s="659" t="s">
        <v>139</v>
      </c>
      <c r="B47" s="696" t="s">
        <v>107</v>
      </c>
      <c r="C47" s="646" t="s">
        <v>208</v>
      </c>
      <c r="D47" s="593">
        <f>D49+D51+D53+D55+D57+D59+D61+D66</f>
        <v>0</v>
      </c>
      <c r="E47" s="593"/>
      <c r="F47" s="593">
        <f>D47-D48</f>
        <v>0</v>
      </c>
      <c r="G47" s="593"/>
      <c r="H47" s="593"/>
      <c r="I47" s="158"/>
    </row>
    <row r="48" spans="1:21" ht="27.95" customHeight="1" x14ac:dyDescent="0.2">
      <c r="A48" s="659"/>
      <c r="B48" s="697"/>
      <c r="C48" s="646"/>
      <c r="D48" s="593">
        <f>D50+D52+D54+D56+D58+D60+D62+D67</f>
        <v>0</v>
      </c>
      <c r="E48" s="593"/>
      <c r="F48" s="158"/>
      <c r="G48" s="593">
        <f>G50+G52+G54+G56+G58+G60+G62+G67</f>
        <v>0</v>
      </c>
      <c r="H48" s="593"/>
      <c r="I48" s="593"/>
    </row>
    <row r="49" spans="1:9" ht="27.95" customHeight="1" x14ac:dyDescent="0.2">
      <c r="A49" s="639" t="s">
        <v>666</v>
      </c>
      <c r="B49" s="614" t="s">
        <v>803</v>
      </c>
      <c r="C49" s="641" t="s">
        <v>209</v>
      </c>
      <c r="D49" s="608">
        <f>A!D49</f>
        <v>0</v>
      </c>
      <c r="E49" s="609"/>
      <c r="F49" s="633">
        <f>D49-D50</f>
        <v>0</v>
      </c>
      <c r="G49" s="633"/>
      <c r="H49" s="633"/>
      <c r="I49" s="116" t="s">
        <v>660</v>
      </c>
    </row>
    <row r="50" spans="1:9" ht="27.95" customHeight="1" x14ac:dyDescent="0.2">
      <c r="A50" s="639"/>
      <c r="B50" s="614"/>
      <c r="C50" s="641"/>
      <c r="D50" s="608">
        <f>A!D50</f>
        <v>0</v>
      </c>
      <c r="E50" s="609"/>
      <c r="F50" s="116"/>
      <c r="G50" s="688">
        <f>A!G50</f>
        <v>0</v>
      </c>
      <c r="H50" s="688"/>
      <c r="I50" s="688"/>
    </row>
    <row r="51" spans="1:9" ht="27.95" customHeight="1" x14ac:dyDescent="0.2">
      <c r="A51" s="695" t="s">
        <v>121</v>
      </c>
      <c r="B51" s="640" t="s">
        <v>804</v>
      </c>
      <c r="C51" s="641" t="s">
        <v>210</v>
      </c>
      <c r="D51" s="608">
        <f>A!D51</f>
        <v>0</v>
      </c>
      <c r="E51" s="609"/>
      <c r="F51" s="633">
        <f>D51-D52</f>
        <v>0</v>
      </c>
      <c r="G51" s="633"/>
      <c r="H51" s="633"/>
      <c r="I51" s="116" t="s">
        <v>660</v>
      </c>
    </row>
    <row r="52" spans="1:9" ht="27.95" customHeight="1" x14ac:dyDescent="0.2">
      <c r="A52" s="695"/>
      <c r="B52" s="640"/>
      <c r="C52" s="641"/>
      <c r="D52" s="608">
        <f>A!D52</f>
        <v>0</v>
      </c>
      <c r="E52" s="609"/>
      <c r="F52" s="116"/>
      <c r="G52" s="688">
        <f>A!G52</f>
        <v>0</v>
      </c>
      <c r="H52" s="688"/>
      <c r="I52" s="688"/>
    </row>
    <row r="53" spans="1:9" ht="27.95" customHeight="1" x14ac:dyDescent="0.2">
      <c r="A53" s="695" t="s">
        <v>122</v>
      </c>
      <c r="B53" s="640" t="s">
        <v>805</v>
      </c>
      <c r="C53" s="641" t="s">
        <v>211</v>
      </c>
      <c r="D53" s="608">
        <f>A!D53</f>
        <v>0</v>
      </c>
      <c r="E53" s="609"/>
      <c r="F53" s="633">
        <f>D53-D54</f>
        <v>0</v>
      </c>
      <c r="G53" s="633"/>
      <c r="H53" s="633"/>
      <c r="I53" s="116" t="s">
        <v>660</v>
      </c>
    </row>
    <row r="54" spans="1:9" ht="27.95" customHeight="1" x14ac:dyDescent="0.2">
      <c r="A54" s="695"/>
      <c r="B54" s="640"/>
      <c r="C54" s="641"/>
      <c r="D54" s="608">
        <f>A!D54</f>
        <v>0</v>
      </c>
      <c r="E54" s="609"/>
      <c r="F54" s="116"/>
      <c r="G54" s="688">
        <f>A!G54</f>
        <v>0</v>
      </c>
      <c r="H54" s="688"/>
      <c r="I54" s="688"/>
    </row>
    <row r="55" spans="1:9" ht="27.95" customHeight="1" x14ac:dyDescent="0.2">
      <c r="A55" s="695" t="s">
        <v>123</v>
      </c>
      <c r="B55" s="640" t="s">
        <v>806</v>
      </c>
      <c r="C55" s="641" t="s">
        <v>212</v>
      </c>
      <c r="D55" s="608">
        <f>A!D55</f>
        <v>0</v>
      </c>
      <c r="E55" s="609"/>
      <c r="F55" s="633">
        <f>D55-D56</f>
        <v>0</v>
      </c>
      <c r="G55" s="633"/>
      <c r="H55" s="633"/>
      <c r="I55" s="116" t="s">
        <v>660</v>
      </c>
    </row>
    <row r="56" spans="1:9" ht="27.95" customHeight="1" x14ac:dyDescent="0.2">
      <c r="A56" s="695"/>
      <c r="B56" s="640"/>
      <c r="C56" s="641"/>
      <c r="D56" s="608">
        <f>A!D56</f>
        <v>0</v>
      </c>
      <c r="E56" s="609"/>
      <c r="F56" s="116"/>
      <c r="G56" s="688">
        <f>A!G56</f>
        <v>0</v>
      </c>
      <c r="H56" s="688"/>
      <c r="I56" s="688"/>
    </row>
    <row r="57" spans="1:9" ht="27.95" customHeight="1" x14ac:dyDescent="0.2">
      <c r="A57" s="695" t="s">
        <v>124</v>
      </c>
      <c r="B57" s="640" t="s">
        <v>717</v>
      </c>
      <c r="C57" s="641" t="s">
        <v>213</v>
      </c>
      <c r="D57" s="608">
        <f>A!D57</f>
        <v>0</v>
      </c>
      <c r="E57" s="609"/>
      <c r="F57" s="633">
        <f>D57-D58</f>
        <v>0</v>
      </c>
      <c r="G57" s="633"/>
      <c r="H57" s="633"/>
      <c r="I57" s="116" t="s">
        <v>660</v>
      </c>
    </row>
    <row r="58" spans="1:9" ht="27.95" customHeight="1" x14ac:dyDescent="0.2">
      <c r="A58" s="695"/>
      <c r="B58" s="640"/>
      <c r="C58" s="641"/>
      <c r="D58" s="608">
        <f>A!D58</f>
        <v>0</v>
      </c>
      <c r="E58" s="609"/>
      <c r="F58" s="116"/>
      <c r="G58" s="688">
        <f>A!G58</f>
        <v>0</v>
      </c>
      <c r="H58" s="688"/>
      <c r="I58" s="688"/>
    </row>
    <row r="59" spans="1:9" ht="27.95" customHeight="1" x14ac:dyDescent="0.2">
      <c r="A59" s="695" t="s">
        <v>328</v>
      </c>
      <c r="B59" s="640" t="s">
        <v>718</v>
      </c>
      <c r="C59" s="641" t="s">
        <v>214</v>
      </c>
      <c r="D59" s="608">
        <f>A!D59</f>
        <v>0</v>
      </c>
      <c r="E59" s="609"/>
      <c r="F59" s="633">
        <f>D59-D60</f>
        <v>0</v>
      </c>
      <c r="G59" s="633"/>
      <c r="H59" s="633"/>
      <c r="I59" s="116" t="s">
        <v>660</v>
      </c>
    </row>
    <row r="60" spans="1:9" ht="27.75" customHeight="1" x14ac:dyDescent="0.2">
      <c r="A60" s="695"/>
      <c r="B60" s="640"/>
      <c r="C60" s="641"/>
      <c r="D60" s="608">
        <f>A!D60</f>
        <v>0</v>
      </c>
      <c r="E60" s="609"/>
      <c r="F60" s="116"/>
      <c r="G60" s="688">
        <f>A!G60</f>
        <v>0</v>
      </c>
      <c r="H60" s="688"/>
      <c r="I60" s="688"/>
    </row>
    <row r="61" spans="1:9" ht="27.75" customHeight="1" x14ac:dyDescent="0.2">
      <c r="A61" s="695" t="s">
        <v>330</v>
      </c>
      <c r="B61" s="640" t="s">
        <v>807</v>
      </c>
      <c r="C61" s="641" t="s">
        <v>215</v>
      </c>
      <c r="D61" s="608">
        <f>A!D61</f>
        <v>0</v>
      </c>
      <c r="E61" s="609"/>
      <c r="F61" s="633">
        <f>D61-D62</f>
        <v>0</v>
      </c>
      <c r="G61" s="633"/>
      <c r="H61" s="633"/>
      <c r="I61" s="116" t="s">
        <v>660</v>
      </c>
    </row>
    <row r="62" spans="1:9" ht="27.75" customHeight="1" x14ac:dyDescent="0.2">
      <c r="A62" s="695"/>
      <c r="B62" s="640"/>
      <c r="C62" s="641"/>
      <c r="D62" s="608">
        <f>A!D62</f>
        <v>0</v>
      </c>
      <c r="E62" s="609"/>
      <c r="F62" s="116"/>
      <c r="G62" s="688">
        <f>A!G62</f>
        <v>0</v>
      </c>
      <c r="H62" s="688"/>
      <c r="I62" s="688"/>
    </row>
    <row r="63" spans="1:9" s="13" customFormat="1" ht="12.95" customHeight="1" x14ac:dyDescent="0.2">
      <c r="A63" s="538" t="str">
        <f>A1</f>
        <v xml:space="preserve">Ident. a </v>
      </c>
      <c r="B63" s="594" t="s">
        <v>706</v>
      </c>
      <c r="C63" s="97" t="s">
        <v>707</v>
      </c>
      <c r="D63" s="599" t="s">
        <v>708</v>
      </c>
      <c r="E63" s="599"/>
      <c r="F63" s="599"/>
      <c r="G63" s="599"/>
      <c r="H63" s="698" t="s">
        <v>577</v>
      </c>
      <c r="I63" s="699"/>
    </row>
    <row r="64" spans="1:9" s="13" customFormat="1" x14ac:dyDescent="0.2">
      <c r="A64" s="539"/>
      <c r="B64" s="595"/>
      <c r="C64" s="100" t="s">
        <v>578</v>
      </c>
      <c r="D64" s="99">
        <v>1</v>
      </c>
      <c r="E64" s="101" t="s">
        <v>791</v>
      </c>
      <c r="F64" s="634" t="s">
        <v>792</v>
      </c>
      <c r="G64" s="635"/>
      <c r="H64" s="700"/>
      <c r="I64" s="701"/>
    </row>
    <row r="65" spans="1:9" s="13" customFormat="1" ht="12.95" customHeight="1" x14ac:dyDescent="0.2">
      <c r="A65" s="540"/>
      <c r="B65" s="99" t="s">
        <v>459</v>
      </c>
      <c r="C65" s="102" t="s">
        <v>460</v>
      </c>
      <c r="D65" s="103"/>
      <c r="E65" s="143" t="s">
        <v>790</v>
      </c>
      <c r="F65" s="596"/>
      <c r="G65" s="598"/>
      <c r="H65" s="702" t="s">
        <v>798</v>
      </c>
      <c r="I65" s="703"/>
    </row>
    <row r="66" spans="1:9" ht="27.95" customHeight="1" x14ac:dyDescent="0.2">
      <c r="A66" s="695" t="s">
        <v>331</v>
      </c>
      <c r="B66" s="614" t="s">
        <v>808</v>
      </c>
      <c r="C66" s="641" t="s">
        <v>216</v>
      </c>
      <c r="D66" s="608">
        <f>A!D66</f>
        <v>0</v>
      </c>
      <c r="E66" s="609"/>
      <c r="F66" s="633">
        <f>D66-D67</f>
        <v>0</v>
      </c>
      <c r="G66" s="633"/>
      <c r="H66" s="633"/>
      <c r="I66" s="116" t="s">
        <v>660</v>
      </c>
    </row>
    <row r="67" spans="1:9" ht="27.95" customHeight="1" x14ac:dyDescent="0.2">
      <c r="A67" s="695"/>
      <c r="B67" s="614"/>
      <c r="C67" s="641"/>
      <c r="D67" s="608">
        <f>A!D67</f>
        <v>0</v>
      </c>
      <c r="E67" s="609"/>
      <c r="F67" s="116"/>
      <c r="G67" s="688">
        <f>A!G67</f>
        <v>0</v>
      </c>
      <c r="H67" s="688"/>
      <c r="I67" s="688"/>
    </row>
    <row r="68" spans="1:9" ht="27.95" customHeight="1" x14ac:dyDescent="0.2">
      <c r="A68" s="658" t="s">
        <v>113</v>
      </c>
      <c r="B68" s="590" t="s">
        <v>809</v>
      </c>
      <c r="C68" s="646" t="s">
        <v>217</v>
      </c>
      <c r="D68" s="593" t="e">
        <f>D70+D84+D103+D121</f>
        <v>#REF!</v>
      </c>
      <c r="E68" s="593"/>
      <c r="F68" s="593" t="e">
        <f>D68-D69</f>
        <v>#REF!</v>
      </c>
      <c r="G68" s="593"/>
      <c r="H68" s="593"/>
      <c r="I68" s="155"/>
    </row>
    <row r="69" spans="1:9" ht="27.95" customHeight="1" x14ac:dyDescent="0.2">
      <c r="A69" s="658"/>
      <c r="B69" s="590"/>
      <c r="C69" s="646"/>
      <c r="D69" s="593" t="e">
        <f>D71+D85+D104+D122</f>
        <v>#REF!</v>
      </c>
      <c r="E69" s="593"/>
      <c r="F69" s="155"/>
      <c r="G69" s="593" t="e">
        <f>G71+G85+G104+G122</f>
        <v>#REF!</v>
      </c>
      <c r="H69" s="593"/>
      <c r="I69" s="593"/>
    </row>
    <row r="70" spans="1:9" ht="27.95" customHeight="1" x14ac:dyDescent="0.2">
      <c r="A70" s="658" t="s">
        <v>114</v>
      </c>
      <c r="B70" s="590" t="s">
        <v>810</v>
      </c>
      <c r="C70" s="642" t="s">
        <v>218</v>
      </c>
      <c r="D70" s="593">
        <f>D72+D74+D76+D78+D80+D82</f>
        <v>1091805</v>
      </c>
      <c r="E70" s="593"/>
      <c r="F70" s="593">
        <f>D70-D71</f>
        <v>1054175</v>
      </c>
      <c r="G70" s="593"/>
      <c r="H70" s="593"/>
      <c r="I70" s="158"/>
    </row>
    <row r="71" spans="1:9" ht="27.95" customHeight="1" x14ac:dyDescent="0.2">
      <c r="A71" s="658"/>
      <c r="B71" s="590"/>
      <c r="C71" s="642"/>
      <c r="D71" s="593">
        <f>D73+D75+D77+D79+D81+D83</f>
        <v>37630</v>
      </c>
      <c r="E71" s="593"/>
      <c r="F71" s="158"/>
      <c r="G71" s="593">
        <f>G73+G75+G77+G79+G81+G83</f>
        <v>1014810</v>
      </c>
      <c r="H71" s="593"/>
      <c r="I71" s="593"/>
    </row>
    <row r="72" spans="1:9" ht="27.95" customHeight="1" x14ac:dyDescent="0.2">
      <c r="A72" s="639" t="s">
        <v>144</v>
      </c>
      <c r="B72" s="605" t="s">
        <v>811</v>
      </c>
      <c r="C72" s="645" t="s">
        <v>219</v>
      </c>
      <c r="D72" s="608">
        <f>A!D78</f>
        <v>2055</v>
      </c>
      <c r="E72" s="609"/>
      <c r="F72" s="633">
        <f>D72-D73</f>
        <v>2055</v>
      </c>
      <c r="G72" s="633"/>
      <c r="H72" s="633"/>
      <c r="I72" s="116" t="s">
        <v>660</v>
      </c>
    </row>
    <row r="73" spans="1:9" ht="27.95" customHeight="1" x14ac:dyDescent="0.2">
      <c r="A73" s="639"/>
      <c r="B73" s="605"/>
      <c r="C73" s="645"/>
      <c r="D73" s="608">
        <f>A!D79</f>
        <v>0</v>
      </c>
      <c r="E73" s="609"/>
      <c r="F73" s="116"/>
      <c r="G73" s="688">
        <f>A!G79</f>
        <v>1996</v>
      </c>
      <c r="H73" s="688"/>
      <c r="I73" s="688"/>
    </row>
    <row r="74" spans="1:9" ht="27.95" customHeight="1" x14ac:dyDescent="0.2">
      <c r="A74" s="695" t="s">
        <v>115</v>
      </c>
      <c r="B74" s="640" t="s">
        <v>812</v>
      </c>
      <c r="C74" s="641" t="s">
        <v>220</v>
      </c>
      <c r="D74" s="608">
        <f>A!D80</f>
        <v>0</v>
      </c>
      <c r="E74" s="609"/>
      <c r="F74" s="633">
        <f>D74-D75</f>
        <v>0</v>
      </c>
      <c r="G74" s="633"/>
      <c r="H74" s="633"/>
      <c r="I74" s="116" t="s">
        <v>660</v>
      </c>
    </row>
    <row r="75" spans="1:9" ht="27.95" customHeight="1" x14ac:dyDescent="0.2">
      <c r="A75" s="695"/>
      <c r="B75" s="640"/>
      <c r="C75" s="641"/>
      <c r="D75" s="608">
        <f>A!D81</f>
        <v>0</v>
      </c>
      <c r="E75" s="609"/>
      <c r="F75" s="116"/>
      <c r="G75" s="688">
        <f>A!G81</f>
        <v>0</v>
      </c>
      <c r="H75" s="688"/>
      <c r="I75" s="688"/>
    </row>
    <row r="76" spans="1:9" ht="27.95" customHeight="1" x14ac:dyDescent="0.2">
      <c r="A76" s="695" t="s">
        <v>329</v>
      </c>
      <c r="B76" s="643" t="s">
        <v>719</v>
      </c>
      <c r="C76" s="641" t="s">
        <v>221</v>
      </c>
      <c r="D76" s="608">
        <f>A!D82</f>
        <v>0</v>
      </c>
      <c r="E76" s="609"/>
      <c r="F76" s="633">
        <f>D76-D77</f>
        <v>0</v>
      </c>
      <c r="G76" s="633"/>
      <c r="H76" s="633"/>
      <c r="I76" s="116" t="s">
        <v>660</v>
      </c>
    </row>
    <row r="77" spans="1:9" ht="27.95" customHeight="1" x14ac:dyDescent="0.2">
      <c r="A77" s="695"/>
      <c r="B77" s="643"/>
      <c r="C77" s="641"/>
      <c r="D77" s="608">
        <f>A!D83</f>
        <v>0</v>
      </c>
      <c r="E77" s="609"/>
      <c r="F77" s="116"/>
      <c r="G77" s="688">
        <f>A!G83</f>
        <v>0</v>
      </c>
      <c r="H77" s="688"/>
      <c r="I77" s="688"/>
    </row>
    <row r="78" spans="1:9" ht="27.95" customHeight="1" x14ac:dyDescent="0.2">
      <c r="A78" s="695" t="s">
        <v>335</v>
      </c>
      <c r="B78" s="643" t="s">
        <v>720</v>
      </c>
      <c r="C78" s="641" t="s">
        <v>222</v>
      </c>
      <c r="D78" s="608">
        <f>A!D84</f>
        <v>0</v>
      </c>
      <c r="E78" s="609"/>
      <c r="F78" s="633">
        <f>D78-D79</f>
        <v>0</v>
      </c>
      <c r="G78" s="633"/>
      <c r="H78" s="633"/>
      <c r="I78" s="116" t="s">
        <v>660</v>
      </c>
    </row>
    <row r="79" spans="1:9" ht="27.95" customHeight="1" x14ac:dyDescent="0.2">
      <c r="A79" s="695"/>
      <c r="B79" s="643"/>
      <c r="C79" s="641"/>
      <c r="D79" s="608">
        <f>A!D85</f>
        <v>0</v>
      </c>
      <c r="E79" s="609"/>
      <c r="F79" s="116"/>
      <c r="G79" s="688">
        <f>A!G85</f>
        <v>0</v>
      </c>
      <c r="H79" s="688"/>
      <c r="I79" s="688"/>
    </row>
    <row r="80" spans="1:9" ht="27.95" customHeight="1" x14ac:dyDescent="0.2">
      <c r="A80" s="695" t="s">
        <v>336</v>
      </c>
      <c r="B80" s="605" t="s">
        <v>813</v>
      </c>
      <c r="C80" s="645" t="s">
        <v>223</v>
      </c>
      <c r="D80" s="608">
        <f>A!D86</f>
        <v>1089750</v>
      </c>
      <c r="E80" s="609"/>
      <c r="F80" s="633">
        <f>D80-D81</f>
        <v>1052120</v>
      </c>
      <c r="G80" s="633"/>
      <c r="H80" s="633"/>
      <c r="I80" s="116" t="s">
        <v>660</v>
      </c>
    </row>
    <row r="81" spans="1:9" ht="27.95" customHeight="1" x14ac:dyDescent="0.2">
      <c r="A81" s="695"/>
      <c r="B81" s="605"/>
      <c r="C81" s="645"/>
      <c r="D81" s="608">
        <f>A!D87</f>
        <v>37630</v>
      </c>
      <c r="E81" s="609"/>
      <c r="F81" s="116"/>
      <c r="G81" s="688">
        <f>A!G87</f>
        <v>1012814</v>
      </c>
      <c r="H81" s="688"/>
      <c r="I81" s="688"/>
    </row>
    <row r="82" spans="1:9" ht="27.95" customHeight="1" x14ac:dyDescent="0.2">
      <c r="A82" s="695" t="s">
        <v>328</v>
      </c>
      <c r="B82" s="605" t="s">
        <v>814</v>
      </c>
      <c r="C82" s="641" t="s">
        <v>224</v>
      </c>
      <c r="D82" s="608">
        <f>A!D88</f>
        <v>0</v>
      </c>
      <c r="E82" s="609"/>
      <c r="F82" s="633">
        <f>D82-D83</f>
        <v>0</v>
      </c>
      <c r="G82" s="633"/>
      <c r="H82" s="633"/>
      <c r="I82" s="116" t="s">
        <v>660</v>
      </c>
    </row>
    <row r="83" spans="1:9" ht="27.95" customHeight="1" x14ac:dyDescent="0.2">
      <c r="A83" s="695"/>
      <c r="B83" s="605"/>
      <c r="C83" s="641"/>
      <c r="D83" s="608">
        <f>A!D89</f>
        <v>0</v>
      </c>
      <c r="E83" s="609"/>
      <c r="F83" s="116"/>
      <c r="G83" s="688">
        <f>A!G89</f>
        <v>0</v>
      </c>
      <c r="H83" s="688"/>
      <c r="I83" s="688"/>
    </row>
    <row r="84" spans="1:9" ht="27.95" customHeight="1" x14ac:dyDescent="0.2">
      <c r="A84" s="636" t="s">
        <v>145</v>
      </c>
      <c r="B84" s="590" t="s">
        <v>725</v>
      </c>
      <c r="C84" s="646" t="s">
        <v>225</v>
      </c>
      <c r="D84" s="593">
        <f>D86+D88+D90+D92+D97+D99+D101</f>
        <v>10980</v>
      </c>
      <c r="E84" s="593"/>
      <c r="F84" s="593">
        <f>D84-D85</f>
        <v>10980</v>
      </c>
      <c r="G84" s="593"/>
      <c r="H84" s="593"/>
      <c r="I84" s="158"/>
    </row>
    <row r="85" spans="1:9" ht="27.95" customHeight="1" x14ac:dyDescent="0.2">
      <c r="A85" s="636"/>
      <c r="B85" s="590"/>
      <c r="C85" s="646"/>
      <c r="D85" s="593">
        <f>D87+D89+D91+D93+D98+D100+D102</f>
        <v>0</v>
      </c>
      <c r="E85" s="593"/>
      <c r="F85" s="158"/>
      <c r="G85" s="593">
        <f>G87+G89+G91+G93+G98+G100+G102</f>
        <v>10706</v>
      </c>
      <c r="H85" s="593"/>
      <c r="I85" s="593"/>
    </row>
    <row r="86" spans="1:9" ht="27.95" customHeight="1" x14ac:dyDescent="0.2">
      <c r="A86" s="639" t="s">
        <v>146</v>
      </c>
      <c r="B86" s="605" t="s">
        <v>721</v>
      </c>
      <c r="C86" s="641" t="s">
        <v>226</v>
      </c>
      <c r="D86" s="608">
        <f>A!D92</f>
        <v>0</v>
      </c>
      <c r="E86" s="609"/>
      <c r="F86" s="633">
        <f>D86-D87</f>
        <v>0</v>
      </c>
      <c r="G86" s="633"/>
      <c r="H86" s="633"/>
      <c r="I86" s="116" t="s">
        <v>660</v>
      </c>
    </row>
    <row r="87" spans="1:9" ht="27.95" customHeight="1" x14ac:dyDescent="0.2">
      <c r="A87" s="639"/>
      <c r="B87" s="605"/>
      <c r="C87" s="641"/>
      <c r="D87" s="608">
        <f>A!D93</f>
        <v>0</v>
      </c>
      <c r="E87" s="609"/>
      <c r="F87" s="116"/>
      <c r="G87" s="688">
        <f>A!G93</f>
        <v>0</v>
      </c>
      <c r="H87" s="688"/>
      <c r="I87" s="688"/>
    </row>
    <row r="88" spans="1:9" ht="27.95" customHeight="1" x14ac:dyDescent="0.2">
      <c r="A88" s="695" t="s">
        <v>315</v>
      </c>
      <c r="B88" s="605" t="s">
        <v>726</v>
      </c>
      <c r="C88" s="645" t="s">
        <v>227</v>
      </c>
      <c r="D88" s="608">
        <f>A!D103</f>
        <v>0</v>
      </c>
      <c r="E88" s="609"/>
      <c r="F88" s="633">
        <f>D88-D89</f>
        <v>0</v>
      </c>
      <c r="G88" s="633"/>
      <c r="H88" s="633"/>
      <c r="I88" s="116" t="s">
        <v>660</v>
      </c>
    </row>
    <row r="89" spans="1:9" ht="27.95" customHeight="1" x14ac:dyDescent="0.2">
      <c r="A89" s="695"/>
      <c r="B89" s="605"/>
      <c r="C89" s="645"/>
      <c r="D89" s="608">
        <f>A!D104</f>
        <v>0</v>
      </c>
      <c r="E89" s="609"/>
      <c r="F89" s="116"/>
      <c r="G89" s="688">
        <f>A!G104</f>
        <v>0</v>
      </c>
      <c r="H89" s="688"/>
      <c r="I89" s="688"/>
    </row>
    <row r="90" spans="1:9" ht="27.95" customHeight="1" x14ac:dyDescent="0.2">
      <c r="A90" s="695" t="s">
        <v>314</v>
      </c>
      <c r="B90" s="640" t="s">
        <v>815</v>
      </c>
      <c r="C90" s="641" t="s">
        <v>228</v>
      </c>
      <c r="D90" s="608">
        <f>A!D105</f>
        <v>0</v>
      </c>
      <c r="E90" s="609"/>
      <c r="F90" s="633">
        <f>D90-D91</f>
        <v>0</v>
      </c>
      <c r="G90" s="633"/>
      <c r="H90" s="633"/>
      <c r="I90" s="116" t="s">
        <v>660</v>
      </c>
    </row>
    <row r="91" spans="1:9" ht="27.75" customHeight="1" x14ac:dyDescent="0.2">
      <c r="A91" s="695"/>
      <c r="B91" s="640"/>
      <c r="C91" s="641"/>
      <c r="D91" s="608">
        <f>A!D106</f>
        <v>0</v>
      </c>
      <c r="E91" s="609"/>
      <c r="F91" s="116"/>
      <c r="G91" s="688">
        <f>A!G106</f>
        <v>0</v>
      </c>
      <c r="H91" s="688"/>
      <c r="I91" s="688"/>
    </row>
    <row r="92" spans="1:9" ht="27.75" customHeight="1" x14ac:dyDescent="0.2">
      <c r="A92" s="695" t="s">
        <v>316</v>
      </c>
      <c r="B92" s="640" t="s">
        <v>722</v>
      </c>
      <c r="C92" s="641" t="s">
        <v>229</v>
      </c>
      <c r="D92" s="608">
        <f>A!D107</f>
        <v>0</v>
      </c>
      <c r="E92" s="609"/>
      <c r="F92" s="633">
        <f>D92-D93</f>
        <v>0</v>
      </c>
      <c r="G92" s="633"/>
      <c r="H92" s="633"/>
      <c r="I92" s="116" t="s">
        <v>660</v>
      </c>
    </row>
    <row r="93" spans="1:9" ht="27.75" customHeight="1" x14ac:dyDescent="0.2">
      <c r="A93" s="695"/>
      <c r="B93" s="640"/>
      <c r="C93" s="641"/>
      <c r="D93" s="608">
        <f>A!D108</f>
        <v>0</v>
      </c>
      <c r="E93" s="609"/>
      <c r="F93" s="116"/>
      <c r="G93" s="688">
        <f>A!G108</f>
        <v>0</v>
      </c>
      <c r="H93" s="688"/>
      <c r="I93" s="688"/>
    </row>
    <row r="94" spans="1:9" s="13" customFormat="1" ht="12.95" customHeight="1" x14ac:dyDescent="0.2">
      <c r="A94" s="538" t="str">
        <f>A1</f>
        <v xml:space="preserve">Ident. a </v>
      </c>
      <c r="B94" s="594" t="s">
        <v>706</v>
      </c>
      <c r="C94" s="97" t="s">
        <v>707</v>
      </c>
      <c r="D94" s="599" t="s">
        <v>708</v>
      </c>
      <c r="E94" s="599"/>
      <c r="F94" s="599"/>
      <c r="G94" s="599"/>
      <c r="H94" s="698" t="s">
        <v>577</v>
      </c>
      <c r="I94" s="699"/>
    </row>
    <row r="95" spans="1:9" s="13" customFormat="1" x14ac:dyDescent="0.2">
      <c r="A95" s="539"/>
      <c r="B95" s="595"/>
      <c r="C95" s="100" t="s">
        <v>578</v>
      </c>
      <c r="D95" s="99">
        <v>1</v>
      </c>
      <c r="E95" s="101" t="s">
        <v>791</v>
      </c>
      <c r="F95" s="634" t="s">
        <v>792</v>
      </c>
      <c r="G95" s="635"/>
      <c r="H95" s="700"/>
      <c r="I95" s="701"/>
    </row>
    <row r="96" spans="1:9" s="13" customFormat="1" ht="12.95" customHeight="1" x14ac:dyDescent="0.2">
      <c r="A96" s="540"/>
      <c r="B96" s="99" t="s">
        <v>459</v>
      </c>
      <c r="C96" s="102" t="s">
        <v>460</v>
      </c>
      <c r="D96" s="103"/>
      <c r="E96" s="143" t="s">
        <v>790</v>
      </c>
      <c r="F96" s="596"/>
      <c r="G96" s="598"/>
      <c r="H96" s="702" t="s">
        <v>816</v>
      </c>
      <c r="I96" s="703"/>
    </row>
    <row r="97" spans="1:9" ht="27.95" customHeight="1" x14ac:dyDescent="0.2">
      <c r="A97" s="695" t="s">
        <v>313</v>
      </c>
      <c r="B97" s="643" t="s">
        <v>482</v>
      </c>
      <c r="C97" s="641" t="s">
        <v>230</v>
      </c>
      <c r="D97" s="608">
        <f>A!D109</f>
        <v>0</v>
      </c>
      <c r="E97" s="609"/>
      <c r="F97" s="633">
        <f>D97-D98</f>
        <v>0</v>
      </c>
      <c r="G97" s="633"/>
      <c r="H97" s="633"/>
      <c r="I97" s="116" t="s">
        <v>660</v>
      </c>
    </row>
    <row r="98" spans="1:9" ht="27.95" customHeight="1" x14ac:dyDescent="0.2">
      <c r="A98" s="695"/>
      <c r="B98" s="643"/>
      <c r="C98" s="641"/>
      <c r="D98" s="608">
        <f>A!D110</f>
        <v>0</v>
      </c>
      <c r="E98" s="609"/>
      <c r="F98" s="116"/>
      <c r="G98" s="688">
        <f>A!G110</f>
        <v>0</v>
      </c>
      <c r="H98" s="688"/>
      <c r="I98" s="688"/>
    </row>
    <row r="99" spans="1:9" ht="27.95" customHeight="1" x14ac:dyDescent="0.2">
      <c r="A99" s="695" t="s">
        <v>131</v>
      </c>
      <c r="B99" s="605" t="s">
        <v>723</v>
      </c>
      <c r="C99" s="641" t="s">
        <v>231</v>
      </c>
      <c r="D99" s="608">
        <f>A!D111</f>
        <v>0</v>
      </c>
      <c r="E99" s="609"/>
      <c r="F99" s="633">
        <f>D99-D100</f>
        <v>0</v>
      </c>
      <c r="G99" s="633"/>
      <c r="H99" s="633"/>
      <c r="I99" s="116" t="s">
        <v>660</v>
      </c>
    </row>
    <row r="100" spans="1:9" ht="27.95" customHeight="1" x14ac:dyDescent="0.2">
      <c r="A100" s="695"/>
      <c r="B100" s="605"/>
      <c r="C100" s="641"/>
      <c r="D100" s="608">
        <f>A!D112</f>
        <v>0</v>
      </c>
      <c r="E100" s="609"/>
      <c r="F100" s="116"/>
      <c r="G100" s="688">
        <f>A!G112</f>
        <v>0</v>
      </c>
      <c r="H100" s="688"/>
      <c r="I100" s="688"/>
    </row>
    <row r="101" spans="1:9" ht="27.95" customHeight="1" x14ac:dyDescent="0.2">
      <c r="A101" s="695" t="s">
        <v>763</v>
      </c>
      <c r="B101" s="605" t="s">
        <v>817</v>
      </c>
      <c r="C101" s="641" t="s">
        <v>299</v>
      </c>
      <c r="D101" s="608">
        <f>A!D113</f>
        <v>10980</v>
      </c>
      <c r="E101" s="609"/>
      <c r="F101" s="633">
        <f>D101-D102</f>
        <v>10980</v>
      </c>
      <c r="G101" s="633"/>
      <c r="H101" s="633"/>
      <c r="I101" s="116" t="s">
        <v>660</v>
      </c>
    </row>
    <row r="102" spans="1:9" ht="27.95" customHeight="1" x14ac:dyDescent="0.2">
      <c r="A102" s="695"/>
      <c r="B102" s="605"/>
      <c r="C102" s="641"/>
      <c r="D102" s="608">
        <f>A!D114</f>
        <v>0</v>
      </c>
      <c r="E102" s="609"/>
      <c r="F102" s="116"/>
      <c r="G102" s="688">
        <f>A!G114</f>
        <v>10706</v>
      </c>
      <c r="H102" s="688"/>
      <c r="I102" s="688"/>
    </row>
    <row r="103" spans="1:9" ht="27.95" customHeight="1" x14ac:dyDescent="0.2">
      <c r="A103" s="636" t="s">
        <v>128</v>
      </c>
      <c r="B103" s="590" t="s">
        <v>727</v>
      </c>
      <c r="C103" s="646" t="s">
        <v>232</v>
      </c>
      <c r="D103" s="593">
        <f>D105+D107+D109+D111+D113+D115+D117+D119</f>
        <v>712248.16</v>
      </c>
      <c r="E103" s="593"/>
      <c r="F103" s="593">
        <f>D103-D104</f>
        <v>648440.16</v>
      </c>
      <c r="G103" s="593"/>
      <c r="H103" s="593"/>
      <c r="I103" s="158"/>
    </row>
    <row r="104" spans="1:9" ht="27.95" customHeight="1" x14ac:dyDescent="0.2">
      <c r="A104" s="636"/>
      <c r="B104" s="590"/>
      <c r="C104" s="646"/>
      <c r="D104" s="593">
        <f>D106+D108+D110+D112+D114+D116+D118+D120</f>
        <v>63808</v>
      </c>
      <c r="E104" s="593"/>
      <c r="F104" s="158"/>
      <c r="G104" s="593">
        <f>G106+G108+G110+G112+G114+G116+G118+G120</f>
        <v>653512</v>
      </c>
      <c r="H104" s="593"/>
      <c r="I104" s="593"/>
    </row>
    <row r="105" spans="1:9" ht="27.95" customHeight="1" x14ac:dyDescent="0.2">
      <c r="A105" s="639" t="s">
        <v>148</v>
      </c>
      <c r="B105" s="628" t="s">
        <v>724</v>
      </c>
      <c r="C105" s="645" t="s">
        <v>233</v>
      </c>
      <c r="D105" s="608">
        <f>A!D119</f>
        <v>712248.16</v>
      </c>
      <c r="E105" s="609"/>
      <c r="F105" s="633">
        <f>D105-D106</f>
        <v>648440.16</v>
      </c>
      <c r="G105" s="633"/>
      <c r="H105" s="633"/>
      <c r="I105" s="116" t="s">
        <v>660</v>
      </c>
    </row>
    <row r="106" spans="1:9" ht="27.95" customHeight="1" x14ac:dyDescent="0.2">
      <c r="A106" s="639"/>
      <c r="B106" s="629"/>
      <c r="C106" s="645"/>
      <c r="D106" s="608">
        <f>A!D120</f>
        <v>63808</v>
      </c>
      <c r="E106" s="609"/>
      <c r="F106" s="116"/>
      <c r="G106" s="688">
        <f>A!G120</f>
        <v>653512</v>
      </c>
      <c r="H106" s="688"/>
      <c r="I106" s="688"/>
    </row>
    <row r="107" spans="1:9" ht="27.95" customHeight="1" x14ac:dyDescent="0.2">
      <c r="A107" s="695" t="s">
        <v>315</v>
      </c>
      <c r="B107" s="605" t="s">
        <v>726</v>
      </c>
      <c r="C107" s="641" t="s">
        <v>234</v>
      </c>
      <c r="D107" s="608">
        <f>A!D130</f>
        <v>0</v>
      </c>
      <c r="E107" s="609"/>
      <c r="F107" s="633">
        <f>D107-D108</f>
        <v>0</v>
      </c>
      <c r="G107" s="633"/>
      <c r="H107" s="633"/>
      <c r="I107" s="116" t="s">
        <v>660</v>
      </c>
    </row>
    <row r="108" spans="1:9" ht="27.95" customHeight="1" x14ac:dyDescent="0.2">
      <c r="A108" s="695"/>
      <c r="B108" s="605"/>
      <c r="C108" s="641"/>
      <c r="D108" s="608">
        <f>A!D131</f>
        <v>0</v>
      </c>
      <c r="E108" s="609"/>
      <c r="F108" s="116"/>
      <c r="G108" s="688">
        <f>A!G131</f>
        <v>0</v>
      </c>
      <c r="H108" s="688"/>
      <c r="I108" s="688"/>
    </row>
    <row r="109" spans="1:9" ht="27.95" customHeight="1" x14ac:dyDescent="0.2">
      <c r="A109" s="695" t="s">
        <v>314</v>
      </c>
      <c r="B109" s="640" t="s">
        <v>818</v>
      </c>
      <c r="C109" s="641" t="s">
        <v>235</v>
      </c>
      <c r="D109" s="608">
        <f>A!D132</f>
        <v>0</v>
      </c>
      <c r="E109" s="609"/>
      <c r="F109" s="633">
        <f>D109-D110</f>
        <v>0</v>
      </c>
      <c r="G109" s="633"/>
      <c r="H109" s="633"/>
      <c r="I109" s="116" t="s">
        <v>660</v>
      </c>
    </row>
    <row r="110" spans="1:9" ht="27.95" customHeight="1" x14ac:dyDescent="0.2">
      <c r="A110" s="695"/>
      <c r="B110" s="640"/>
      <c r="C110" s="641"/>
      <c r="D110" s="608">
        <f>A!D133</f>
        <v>0</v>
      </c>
      <c r="E110" s="609"/>
      <c r="F110" s="116"/>
      <c r="G110" s="688">
        <f>A!G133</f>
        <v>0</v>
      </c>
      <c r="H110" s="688"/>
      <c r="I110" s="688"/>
    </row>
    <row r="111" spans="1:9" ht="27.95" customHeight="1" x14ac:dyDescent="0.2">
      <c r="A111" s="695" t="s">
        <v>316</v>
      </c>
      <c r="B111" s="643" t="s">
        <v>737</v>
      </c>
      <c r="C111" s="641" t="s">
        <v>236</v>
      </c>
      <c r="D111" s="608">
        <f>A!D134</f>
        <v>0</v>
      </c>
      <c r="E111" s="609"/>
      <c r="F111" s="633">
        <f>D111-D112</f>
        <v>0</v>
      </c>
      <c r="G111" s="633"/>
      <c r="H111" s="633"/>
      <c r="I111" s="116" t="s">
        <v>660</v>
      </c>
    </row>
    <row r="112" spans="1:9" ht="27.95" customHeight="1" x14ac:dyDescent="0.2">
      <c r="A112" s="695"/>
      <c r="B112" s="643"/>
      <c r="C112" s="641"/>
      <c r="D112" s="608">
        <f>A!D135</f>
        <v>0</v>
      </c>
      <c r="E112" s="609"/>
      <c r="F112" s="116"/>
      <c r="G112" s="688">
        <f>A!G135</f>
        <v>0</v>
      </c>
      <c r="H112" s="688"/>
      <c r="I112" s="688"/>
    </row>
    <row r="113" spans="1:9" ht="27.95" customHeight="1" x14ac:dyDescent="0.2">
      <c r="A113" s="695" t="s">
        <v>313</v>
      </c>
      <c r="B113" s="643" t="s">
        <v>483</v>
      </c>
      <c r="C113" s="641" t="s">
        <v>237</v>
      </c>
      <c r="D113" s="608">
        <f>A!D136</f>
        <v>0</v>
      </c>
      <c r="E113" s="609"/>
      <c r="F113" s="633">
        <f>D113-D114</f>
        <v>0</v>
      </c>
      <c r="G113" s="633"/>
      <c r="H113" s="633"/>
      <c r="I113" s="116" t="s">
        <v>660</v>
      </c>
    </row>
    <row r="114" spans="1:9" ht="27.95" customHeight="1" x14ac:dyDescent="0.2">
      <c r="A114" s="695"/>
      <c r="B114" s="643"/>
      <c r="C114" s="641"/>
      <c r="D114" s="608">
        <f>A!D137</f>
        <v>0</v>
      </c>
      <c r="E114" s="609"/>
      <c r="F114" s="116"/>
      <c r="G114" s="688">
        <f>A!G137</f>
        <v>0</v>
      </c>
      <c r="H114" s="688"/>
      <c r="I114" s="688"/>
    </row>
    <row r="115" spans="1:9" ht="27.95" customHeight="1" x14ac:dyDescent="0.2">
      <c r="A115" s="695" t="s">
        <v>317</v>
      </c>
      <c r="B115" s="640" t="s">
        <v>819</v>
      </c>
      <c r="C115" s="641" t="s">
        <v>238</v>
      </c>
      <c r="D115" s="608">
        <f>A!D138</f>
        <v>0</v>
      </c>
      <c r="E115" s="609"/>
      <c r="F115" s="633">
        <f>D115-D116</f>
        <v>0</v>
      </c>
      <c r="G115" s="633"/>
      <c r="H115" s="633"/>
      <c r="I115" s="116" t="s">
        <v>660</v>
      </c>
    </row>
    <row r="116" spans="1:9" ht="27.95" customHeight="1" x14ac:dyDescent="0.2">
      <c r="A116" s="695"/>
      <c r="B116" s="640"/>
      <c r="C116" s="641"/>
      <c r="D116" s="608">
        <f>A!D139</f>
        <v>0</v>
      </c>
      <c r="E116" s="609"/>
      <c r="F116" s="116"/>
      <c r="G116" s="688">
        <f>A!G139</f>
        <v>0</v>
      </c>
      <c r="H116" s="688"/>
      <c r="I116" s="688"/>
    </row>
    <row r="117" spans="1:9" ht="27.95" customHeight="1" x14ac:dyDescent="0.2">
      <c r="A117" s="695" t="s">
        <v>312</v>
      </c>
      <c r="B117" s="640" t="s">
        <v>738</v>
      </c>
      <c r="C117" s="641" t="s">
        <v>239</v>
      </c>
      <c r="D117" s="608">
        <f>A!D140</f>
        <v>0</v>
      </c>
      <c r="E117" s="609"/>
      <c r="F117" s="633">
        <f>D117-D118</f>
        <v>0</v>
      </c>
      <c r="G117" s="633"/>
      <c r="H117" s="633"/>
      <c r="I117" s="116" t="s">
        <v>660</v>
      </c>
    </row>
    <row r="118" spans="1:9" ht="27.95" customHeight="1" x14ac:dyDescent="0.2">
      <c r="A118" s="695"/>
      <c r="B118" s="640"/>
      <c r="C118" s="641"/>
      <c r="D118" s="608">
        <f>A!D141</f>
        <v>0</v>
      </c>
      <c r="E118" s="609"/>
      <c r="F118" s="116"/>
      <c r="G118" s="688">
        <f>A!G141</f>
        <v>0</v>
      </c>
      <c r="H118" s="688"/>
      <c r="I118" s="688"/>
    </row>
    <row r="119" spans="1:9" ht="27.95" customHeight="1" x14ac:dyDescent="0.2">
      <c r="A119" s="695" t="s">
        <v>537</v>
      </c>
      <c r="B119" s="640" t="s">
        <v>739</v>
      </c>
      <c r="C119" s="641" t="s">
        <v>240</v>
      </c>
      <c r="D119" s="608">
        <f>A!D142</f>
        <v>0</v>
      </c>
      <c r="E119" s="609"/>
      <c r="F119" s="633">
        <f>D119-D120</f>
        <v>0</v>
      </c>
      <c r="G119" s="633"/>
      <c r="H119" s="633"/>
      <c r="I119" s="116" t="s">
        <v>660</v>
      </c>
    </row>
    <row r="120" spans="1:9" ht="27.95" customHeight="1" x14ac:dyDescent="0.2">
      <c r="A120" s="695"/>
      <c r="B120" s="640"/>
      <c r="C120" s="641"/>
      <c r="D120" s="608">
        <f>A!D143</f>
        <v>0</v>
      </c>
      <c r="E120" s="609"/>
      <c r="F120" s="116"/>
      <c r="G120" s="688">
        <f>A!G143</f>
        <v>0</v>
      </c>
      <c r="H120" s="688"/>
      <c r="I120" s="688"/>
    </row>
    <row r="121" spans="1:9" ht="27.95" customHeight="1" x14ac:dyDescent="0.2">
      <c r="A121" s="636" t="s">
        <v>149</v>
      </c>
      <c r="B121" s="644" t="s">
        <v>820</v>
      </c>
      <c r="C121" s="642" t="s">
        <v>241</v>
      </c>
      <c r="D121" s="602" t="e">
        <f>D123+D128+D130+D132+D134</f>
        <v>#REF!</v>
      </c>
      <c r="E121" s="603"/>
      <c r="F121" s="602" t="e">
        <f>D121-D122</f>
        <v>#REF!</v>
      </c>
      <c r="G121" s="615"/>
      <c r="H121" s="603"/>
      <c r="I121" s="155"/>
    </row>
    <row r="122" spans="1:9" ht="27.75" customHeight="1" x14ac:dyDescent="0.2">
      <c r="A122" s="636"/>
      <c r="B122" s="644"/>
      <c r="C122" s="642"/>
      <c r="D122" s="602" t="e">
        <f>D124+D129+D131+D133+D135</f>
        <v>#REF!</v>
      </c>
      <c r="E122" s="603"/>
      <c r="F122" s="155"/>
      <c r="G122" s="602" t="e">
        <f>G124+G129+G131+G133+G135</f>
        <v>#REF!</v>
      </c>
      <c r="H122" s="615"/>
      <c r="I122" s="603"/>
    </row>
    <row r="123" spans="1:9" ht="27.95" customHeight="1" x14ac:dyDescent="0.2">
      <c r="A123" s="639" t="s">
        <v>150</v>
      </c>
      <c r="B123" s="640" t="s">
        <v>821</v>
      </c>
      <c r="C123" s="641" t="s">
        <v>242</v>
      </c>
      <c r="D123" s="608">
        <f>A!D148</f>
        <v>0</v>
      </c>
      <c r="E123" s="609"/>
      <c r="F123" s="633">
        <f>D123-D124</f>
        <v>0</v>
      </c>
      <c r="G123" s="633"/>
      <c r="H123" s="633"/>
      <c r="I123" s="116" t="s">
        <v>660</v>
      </c>
    </row>
    <row r="124" spans="1:9" ht="27.75" customHeight="1" x14ac:dyDescent="0.2">
      <c r="A124" s="639"/>
      <c r="B124" s="640"/>
      <c r="C124" s="641"/>
      <c r="D124" s="608">
        <f>A!D149</f>
        <v>0</v>
      </c>
      <c r="E124" s="609"/>
      <c r="F124" s="116"/>
      <c r="G124" s="688">
        <f>A!G149</f>
        <v>0</v>
      </c>
      <c r="H124" s="688"/>
      <c r="I124" s="688"/>
    </row>
    <row r="125" spans="1:9" s="13" customFormat="1" ht="12.95" customHeight="1" x14ac:dyDescent="0.2">
      <c r="A125" s="538" t="str">
        <f>A1</f>
        <v xml:space="preserve">Ident. a </v>
      </c>
      <c r="B125" s="594" t="s">
        <v>706</v>
      </c>
      <c r="C125" s="97" t="s">
        <v>707</v>
      </c>
      <c r="D125" s="599" t="s">
        <v>708</v>
      </c>
      <c r="E125" s="599"/>
      <c r="F125" s="599"/>
      <c r="G125" s="599"/>
      <c r="H125" s="698" t="s">
        <v>577</v>
      </c>
      <c r="I125" s="699"/>
    </row>
    <row r="126" spans="1:9" s="13" customFormat="1" x14ac:dyDescent="0.2">
      <c r="A126" s="539"/>
      <c r="B126" s="595"/>
      <c r="C126" s="100" t="s">
        <v>578</v>
      </c>
      <c r="D126" s="99">
        <v>1</v>
      </c>
      <c r="E126" s="101" t="s">
        <v>791</v>
      </c>
      <c r="F126" s="634" t="s">
        <v>792</v>
      </c>
      <c r="G126" s="635"/>
      <c r="H126" s="700"/>
      <c r="I126" s="701"/>
    </row>
    <row r="127" spans="1:9" s="13" customFormat="1" ht="12.95" customHeight="1" x14ac:dyDescent="0.2">
      <c r="A127" s="540"/>
      <c r="B127" s="99" t="s">
        <v>459</v>
      </c>
      <c r="C127" s="102" t="s">
        <v>460</v>
      </c>
      <c r="D127" s="103"/>
      <c r="E127" s="143" t="s">
        <v>790</v>
      </c>
      <c r="F127" s="596"/>
      <c r="G127" s="598"/>
      <c r="H127" s="702" t="s">
        <v>798</v>
      </c>
      <c r="I127" s="703"/>
    </row>
    <row r="128" spans="1:9" ht="27.95" customHeight="1" x14ac:dyDescent="0.2">
      <c r="A128" s="695" t="s">
        <v>121</v>
      </c>
      <c r="B128" s="640" t="s">
        <v>740</v>
      </c>
      <c r="C128" s="641" t="s">
        <v>243</v>
      </c>
      <c r="D128" s="608">
        <f>A!D150</f>
        <v>0</v>
      </c>
      <c r="E128" s="609"/>
      <c r="F128" s="633">
        <f>D128-D129</f>
        <v>0</v>
      </c>
      <c r="G128" s="633"/>
      <c r="H128" s="633"/>
      <c r="I128" s="116" t="s">
        <v>660</v>
      </c>
    </row>
    <row r="129" spans="1:9" ht="27.75" customHeight="1" x14ac:dyDescent="0.2">
      <c r="A129" s="695"/>
      <c r="B129" s="640"/>
      <c r="C129" s="641"/>
      <c r="D129" s="608">
        <f>A!D151</f>
        <v>0</v>
      </c>
      <c r="E129" s="609"/>
      <c r="F129" s="116"/>
      <c r="G129" s="688">
        <f>A!G151</f>
        <v>0</v>
      </c>
      <c r="H129" s="688"/>
      <c r="I129" s="688"/>
    </row>
    <row r="130" spans="1:9" ht="27.95" customHeight="1" x14ac:dyDescent="0.2">
      <c r="A130" s="695" t="s">
        <v>122</v>
      </c>
      <c r="B130" s="640" t="s">
        <v>822</v>
      </c>
      <c r="C130" s="641" t="s">
        <v>244</v>
      </c>
      <c r="D130" s="608">
        <f>A!D152</f>
        <v>0</v>
      </c>
      <c r="E130" s="609"/>
      <c r="F130" s="633">
        <f>D130-D131</f>
        <v>0</v>
      </c>
      <c r="G130" s="633"/>
      <c r="H130" s="633"/>
      <c r="I130" s="116" t="s">
        <v>660</v>
      </c>
    </row>
    <row r="131" spans="1:9" ht="27.75" customHeight="1" x14ac:dyDescent="0.2">
      <c r="A131" s="695"/>
      <c r="B131" s="640"/>
      <c r="C131" s="641"/>
      <c r="D131" s="608">
        <f>A!D153</f>
        <v>0</v>
      </c>
      <c r="E131" s="609"/>
      <c r="F131" s="116"/>
      <c r="G131" s="688">
        <f>A!G153</f>
        <v>0</v>
      </c>
      <c r="H131" s="688"/>
      <c r="I131" s="688"/>
    </row>
    <row r="132" spans="1:9" ht="27.95" customHeight="1" x14ac:dyDescent="0.2">
      <c r="A132" s="695" t="s">
        <v>123</v>
      </c>
      <c r="B132" s="640" t="s">
        <v>823</v>
      </c>
      <c r="C132" s="641" t="s">
        <v>245</v>
      </c>
      <c r="D132" s="608">
        <f>A!D154</f>
        <v>0</v>
      </c>
      <c r="E132" s="609"/>
      <c r="F132" s="633">
        <f>D132-D133</f>
        <v>0</v>
      </c>
      <c r="G132" s="633"/>
      <c r="H132" s="633"/>
      <c r="I132" s="116" t="s">
        <v>660</v>
      </c>
    </row>
    <row r="133" spans="1:9" ht="27.75" customHeight="1" x14ac:dyDescent="0.2">
      <c r="A133" s="695"/>
      <c r="B133" s="640"/>
      <c r="C133" s="641"/>
      <c r="D133" s="608">
        <f>A!D155</f>
        <v>0</v>
      </c>
      <c r="E133" s="609"/>
      <c r="F133" s="116"/>
      <c r="G133" s="688">
        <f>A!G155</f>
        <v>0</v>
      </c>
      <c r="H133" s="688"/>
      <c r="I133" s="688"/>
    </row>
    <row r="134" spans="1:9" ht="27.95" customHeight="1" x14ac:dyDescent="0.2">
      <c r="A134" s="695" t="s">
        <v>337</v>
      </c>
      <c r="B134" s="640" t="s">
        <v>741</v>
      </c>
      <c r="C134" s="641" t="s">
        <v>246</v>
      </c>
      <c r="D134" s="608" t="e">
        <f>A!#REF!</f>
        <v>#REF!</v>
      </c>
      <c r="E134" s="609"/>
      <c r="F134" s="633" t="e">
        <f>D134-D135</f>
        <v>#REF!</v>
      </c>
      <c r="G134" s="633"/>
      <c r="H134" s="633"/>
      <c r="I134" s="116" t="s">
        <v>660</v>
      </c>
    </row>
    <row r="135" spans="1:9" ht="27.75" customHeight="1" x14ac:dyDescent="0.2">
      <c r="A135" s="695"/>
      <c r="B135" s="640"/>
      <c r="C135" s="641"/>
      <c r="D135" s="608" t="e">
        <f>A!#REF!</f>
        <v>#REF!</v>
      </c>
      <c r="E135" s="609"/>
      <c r="F135" s="116"/>
      <c r="G135" s="688" t="e">
        <f>A!#REF!</f>
        <v>#REF!</v>
      </c>
      <c r="H135" s="688"/>
      <c r="I135" s="688"/>
    </row>
    <row r="136" spans="1:9" ht="27.95" customHeight="1" x14ac:dyDescent="0.2">
      <c r="A136" s="636" t="s">
        <v>129</v>
      </c>
      <c r="B136" s="644" t="s">
        <v>824</v>
      </c>
      <c r="C136" s="642" t="s">
        <v>247</v>
      </c>
      <c r="D136" s="593">
        <f>D138+D140+D142+D144</f>
        <v>8345</v>
      </c>
      <c r="E136" s="593"/>
      <c r="F136" s="593">
        <f>D136-D137</f>
        <v>8345</v>
      </c>
      <c r="G136" s="593"/>
      <c r="H136" s="593"/>
      <c r="I136" s="155"/>
    </row>
    <row r="137" spans="1:9" ht="27.75" customHeight="1" x14ac:dyDescent="0.2">
      <c r="A137" s="636"/>
      <c r="B137" s="644"/>
      <c r="C137" s="642"/>
      <c r="D137" s="593">
        <f>D139+D141+D143+D145</f>
        <v>0</v>
      </c>
      <c r="E137" s="593"/>
      <c r="F137" s="155"/>
      <c r="G137" s="593">
        <f>G139+G141+G143+G145</f>
        <v>11709</v>
      </c>
      <c r="H137" s="593"/>
      <c r="I137" s="593"/>
    </row>
    <row r="138" spans="1:9" ht="27.95" customHeight="1" x14ac:dyDescent="0.2">
      <c r="A138" s="639" t="s">
        <v>156</v>
      </c>
      <c r="B138" s="640" t="s">
        <v>825</v>
      </c>
      <c r="C138" s="641" t="s">
        <v>248</v>
      </c>
      <c r="D138" s="608">
        <f>A!D167</f>
        <v>0</v>
      </c>
      <c r="E138" s="609"/>
      <c r="F138" s="633">
        <f>D138-D139</f>
        <v>0</v>
      </c>
      <c r="G138" s="633"/>
      <c r="H138" s="633"/>
      <c r="I138" s="116" t="s">
        <v>660</v>
      </c>
    </row>
    <row r="139" spans="1:9" ht="27.75" customHeight="1" x14ac:dyDescent="0.2">
      <c r="A139" s="639"/>
      <c r="B139" s="640"/>
      <c r="C139" s="641"/>
      <c r="D139" s="608">
        <f>A!D168</f>
        <v>0</v>
      </c>
      <c r="E139" s="609"/>
      <c r="F139" s="116"/>
      <c r="G139" s="688">
        <f>A!G168</f>
        <v>11</v>
      </c>
      <c r="H139" s="688"/>
      <c r="I139" s="688"/>
    </row>
    <row r="140" spans="1:9" ht="27.95" customHeight="1" x14ac:dyDescent="0.2">
      <c r="A140" s="695" t="s">
        <v>115</v>
      </c>
      <c r="B140" s="640" t="s">
        <v>826</v>
      </c>
      <c r="C140" s="641" t="s">
        <v>249</v>
      </c>
      <c r="D140" s="608">
        <f>A!D169</f>
        <v>8345</v>
      </c>
      <c r="E140" s="609"/>
      <c r="F140" s="633">
        <f>D140-D141</f>
        <v>8345</v>
      </c>
      <c r="G140" s="633"/>
      <c r="H140" s="633"/>
      <c r="I140" s="116" t="s">
        <v>660</v>
      </c>
    </row>
    <row r="141" spans="1:9" ht="27.75" customHeight="1" x14ac:dyDescent="0.2">
      <c r="A141" s="695"/>
      <c r="B141" s="640"/>
      <c r="C141" s="641"/>
      <c r="D141" s="608">
        <f>A!D170</f>
        <v>0</v>
      </c>
      <c r="E141" s="609"/>
      <c r="F141" s="116"/>
      <c r="G141" s="688">
        <f>A!G170</f>
        <v>11698</v>
      </c>
      <c r="H141" s="688"/>
      <c r="I141" s="688"/>
    </row>
    <row r="142" spans="1:9" ht="27.75" customHeight="1" x14ac:dyDescent="0.2">
      <c r="A142" s="695" t="s">
        <v>116</v>
      </c>
      <c r="B142" s="640" t="s">
        <v>828</v>
      </c>
      <c r="C142" s="641" t="s">
        <v>250</v>
      </c>
      <c r="D142" s="608">
        <f>A!D171</f>
        <v>0</v>
      </c>
      <c r="E142" s="609"/>
      <c r="F142" s="633">
        <f>D142-D143</f>
        <v>0</v>
      </c>
      <c r="G142" s="633"/>
      <c r="H142" s="633"/>
      <c r="I142" s="116" t="s">
        <v>660</v>
      </c>
    </row>
    <row r="143" spans="1:9" ht="27.75" customHeight="1" x14ac:dyDescent="0.2">
      <c r="A143" s="695"/>
      <c r="B143" s="640"/>
      <c r="C143" s="641"/>
      <c r="D143" s="608">
        <f>A!D172</f>
        <v>0</v>
      </c>
      <c r="E143" s="609"/>
      <c r="F143" s="116"/>
      <c r="G143" s="688">
        <f>A!G172</f>
        <v>0</v>
      </c>
      <c r="H143" s="688"/>
      <c r="I143" s="688"/>
    </row>
    <row r="144" spans="1:9" ht="27.75" customHeight="1" x14ac:dyDescent="0.2">
      <c r="A144" s="695" t="s">
        <v>117</v>
      </c>
      <c r="B144" s="640" t="s">
        <v>827</v>
      </c>
      <c r="C144" s="641" t="s">
        <v>251</v>
      </c>
      <c r="D144" s="608">
        <f>A!D173</f>
        <v>0</v>
      </c>
      <c r="E144" s="609"/>
      <c r="F144" s="633">
        <f>D144-D145</f>
        <v>0</v>
      </c>
      <c r="G144" s="633"/>
      <c r="H144" s="633"/>
      <c r="I144" s="116" t="s">
        <v>660</v>
      </c>
    </row>
    <row r="145" spans="1:9" ht="27.75" customHeight="1" x14ac:dyDescent="0.2">
      <c r="A145" s="695"/>
      <c r="B145" s="640"/>
      <c r="C145" s="641"/>
      <c r="D145" s="608">
        <f>A!D174</f>
        <v>0</v>
      </c>
      <c r="E145" s="609"/>
      <c r="F145" s="116"/>
      <c r="G145" s="688">
        <f>A!G174</f>
        <v>0</v>
      </c>
      <c r="H145" s="688"/>
      <c r="I145" s="688"/>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4"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7" t="s">
        <v>1396</v>
      </c>
      <c r="B1" s="187" t="s">
        <v>742</v>
      </c>
      <c r="C1" s="176" t="s">
        <v>1397</v>
      </c>
      <c r="D1" s="187" t="s">
        <v>744</v>
      </c>
      <c r="E1" s="187" t="s">
        <v>1398</v>
      </c>
      <c r="F1" s="22"/>
      <c r="G1" s="22"/>
    </row>
    <row r="2" spans="1:7" ht="33" customHeight="1" x14ac:dyDescent="0.2">
      <c r="A2" s="119"/>
      <c r="B2" s="120" t="s">
        <v>1399</v>
      </c>
      <c r="C2" s="194" t="s">
        <v>955</v>
      </c>
      <c r="D2" s="123">
        <f>D3+D24+D66</f>
        <v>2670804.04</v>
      </c>
      <c r="E2" s="123">
        <f>E3+E24+E66</f>
        <v>2621345</v>
      </c>
      <c r="F2" s="23"/>
      <c r="G2" s="23"/>
    </row>
    <row r="3" spans="1:7" ht="30" customHeight="1" x14ac:dyDescent="0.2">
      <c r="A3" s="197" t="s">
        <v>112</v>
      </c>
      <c r="B3" s="120" t="s">
        <v>1400</v>
      </c>
      <c r="C3" s="194" t="s">
        <v>957</v>
      </c>
      <c r="D3" s="123">
        <f>D4+D8+D9+D10+D13+D16+D20+D23</f>
        <v>1176690.04</v>
      </c>
      <c r="E3" s="123">
        <f>E4+E8+E9+E10+E13+E16+E20+E23</f>
        <v>739295</v>
      </c>
      <c r="F3" s="24"/>
      <c r="G3" s="24"/>
    </row>
    <row r="4" spans="1:7" ht="30" customHeight="1" x14ac:dyDescent="0.2">
      <c r="A4" s="197" t="s">
        <v>133</v>
      </c>
      <c r="B4" s="120" t="s">
        <v>1401</v>
      </c>
      <c r="C4" s="194" t="s">
        <v>958</v>
      </c>
      <c r="D4" s="123">
        <f>D5+D6+D7</f>
        <v>146386</v>
      </c>
      <c r="E4" s="123">
        <f>E5+E6+E7</f>
        <v>146386</v>
      </c>
      <c r="F4" s="24"/>
      <c r="G4" s="24"/>
    </row>
    <row r="5" spans="1:7" ht="30" customHeight="1" x14ac:dyDescent="0.2">
      <c r="A5" s="198" t="s">
        <v>134</v>
      </c>
      <c r="B5" s="121" t="s">
        <v>831</v>
      </c>
      <c r="C5" s="193" t="s">
        <v>960</v>
      </c>
      <c r="D5" s="213">
        <f>P!D5</f>
        <v>146386</v>
      </c>
      <c r="E5" s="213">
        <f>P!E5</f>
        <v>146386</v>
      </c>
      <c r="F5" s="24"/>
      <c r="G5" s="24"/>
    </row>
    <row r="6" spans="1:7" ht="30" customHeight="1" x14ac:dyDescent="0.2">
      <c r="A6" s="198" t="s">
        <v>135</v>
      </c>
      <c r="B6" s="121" t="s">
        <v>1402</v>
      </c>
      <c r="C6" s="193" t="s">
        <v>962</v>
      </c>
      <c r="D6" s="213">
        <f>P!D6</f>
        <v>0</v>
      </c>
      <c r="E6" s="213">
        <f>P!E6</f>
        <v>0</v>
      </c>
      <c r="F6" s="24"/>
      <c r="G6" s="24"/>
    </row>
    <row r="7" spans="1:7" ht="30" customHeight="1" x14ac:dyDescent="0.2">
      <c r="A7" s="198" t="s">
        <v>136</v>
      </c>
      <c r="B7" s="121" t="s">
        <v>1403</v>
      </c>
      <c r="C7" s="193" t="s">
        <v>963</v>
      </c>
      <c r="D7" s="213">
        <f>P!D7</f>
        <v>0</v>
      </c>
      <c r="E7" s="213">
        <f>P!E7</f>
        <v>0</v>
      </c>
      <c r="F7" s="24"/>
      <c r="G7" s="24"/>
    </row>
    <row r="8" spans="1:7" ht="30" customHeight="1" x14ac:dyDescent="0.2">
      <c r="A8" s="197" t="s">
        <v>137</v>
      </c>
      <c r="B8" s="120" t="s">
        <v>1404</v>
      </c>
      <c r="C8" s="194" t="s">
        <v>964</v>
      </c>
      <c r="D8" s="213">
        <f>P!D8</f>
        <v>0</v>
      </c>
      <c r="E8" s="213">
        <f>P!E8</f>
        <v>0</v>
      </c>
      <c r="F8" s="24"/>
      <c r="G8" s="24"/>
    </row>
    <row r="9" spans="1:7" ht="30" customHeight="1" x14ac:dyDescent="0.2">
      <c r="A9" s="197" t="s">
        <v>139</v>
      </c>
      <c r="B9" s="120" t="s">
        <v>748</v>
      </c>
      <c r="C9" s="194" t="s">
        <v>965</v>
      </c>
      <c r="D9" s="213">
        <f>P!D9</f>
        <v>901</v>
      </c>
      <c r="E9" s="213">
        <f>P!E9</f>
        <v>901</v>
      </c>
      <c r="F9" s="24"/>
      <c r="G9" s="24"/>
    </row>
    <row r="10" spans="1:7" ht="30" customHeight="1" x14ac:dyDescent="0.2">
      <c r="A10" s="197" t="s">
        <v>141</v>
      </c>
      <c r="B10" s="120" t="s">
        <v>1405</v>
      </c>
      <c r="C10" s="194" t="s">
        <v>967</v>
      </c>
      <c r="D10" s="123">
        <f>D11+D12</f>
        <v>14638</v>
      </c>
      <c r="E10" s="123">
        <f>E11+E12</f>
        <v>14638</v>
      </c>
      <c r="F10" s="24"/>
      <c r="G10" s="24"/>
    </row>
    <row r="11" spans="1:7" ht="30" customHeight="1" x14ac:dyDescent="0.2">
      <c r="A11" s="198" t="s">
        <v>142</v>
      </c>
      <c r="B11" s="121" t="s">
        <v>1406</v>
      </c>
      <c r="C11" s="193" t="s">
        <v>970</v>
      </c>
      <c r="D11" s="213">
        <f>P!D11</f>
        <v>14638</v>
      </c>
      <c r="E11" s="213">
        <f>P!E11</f>
        <v>14638</v>
      </c>
      <c r="F11" s="24"/>
      <c r="G11" s="24"/>
    </row>
    <row r="12" spans="1:7" ht="30" customHeight="1" x14ac:dyDescent="0.2">
      <c r="A12" s="152" t="s">
        <v>606</v>
      </c>
      <c r="B12" s="121" t="s">
        <v>1407</v>
      </c>
      <c r="C12" s="193" t="s">
        <v>971</v>
      </c>
      <c r="D12" s="213">
        <f>P!D12</f>
        <v>0</v>
      </c>
      <c r="E12" s="213">
        <f>P!E12</f>
        <v>0</v>
      </c>
      <c r="F12" s="24"/>
      <c r="G12" s="24"/>
    </row>
    <row r="13" spans="1:7" ht="30" customHeight="1" x14ac:dyDescent="0.2">
      <c r="A13" s="197" t="s">
        <v>143</v>
      </c>
      <c r="B13" s="120" t="s">
        <v>1408</v>
      </c>
      <c r="C13" s="194" t="s">
        <v>973</v>
      </c>
      <c r="D13" s="123">
        <f>D14+D15</f>
        <v>18490</v>
      </c>
      <c r="E13" s="123">
        <f>E14+E15</f>
        <v>18490</v>
      </c>
      <c r="F13" s="24"/>
      <c r="G13" s="24"/>
    </row>
    <row r="14" spans="1:7" ht="30" customHeight="1" x14ac:dyDescent="0.2">
      <c r="A14" s="198" t="s">
        <v>975</v>
      </c>
      <c r="B14" s="121" t="s">
        <v>1409</v>
      </c>
      <c r="C14" s="193" t="s">
        <v>974</v>
      </c>
      <c r="D14" s="213">
        <f>P!D14</f>
        <v>0</v>
      </c>
      <c r="E14" s="213">
        <f>P!E14</f>
        <v>0</v>
      </c>
      <c r="F14" s="24"/>
      <c r="G14" s="24"/>
    </row>
    <row r="15" spans="1:7" ht="30" customHeight="1" x14ac:dyDescent="0.2">
      <c r="A15" s="152" t="s">
        <v>606</v>
      </c>
      <c r="B15" s="121" t="s">
        <v>1410</v>
      </c>
      <c r="C15" s="193" t="s">
        <v>977</v>
      </c>
      <c r="D15" s="213">
        <f>P!D15</f>
        <v>18490</v>
      </c>
      <c r="E15" s="213">
        <f>P!E15</f>
        <v>18490</v>
      </c>
      <c r="F15" s="24"/>
      <c r="G15" s="24"/>
    </row>
    <row r="16" spans="1:7" ht="30" customHeight="1" x14ac:dyDescent="0.2">
      <c r="A16" s="197" t="s">
        <v>979</v>
      </c>
      <c r="B16" s="120" t="s">
        <v>1411</v>
      </c>
      <c r="C16" s="194" t="s">
        <v>981</v>
      </c>
      <c r="D16" s="123">
        <f>D17+D18+D19</f>
        <v>0</v>
      </c>
      <c r="E16" s="123">
        <f>E17+E18+E19</f>
        <v>0</v>
      </c>
      <c r="F16" s="24"/>
      <c r="G16" s="24"/>
    </row>
    <row r="17" spans="1:7" ht="30" customHeight="1" x14ac:dyDescent="0.2">
      <c r="A17" s="198" t="s">
        <v>982</v>
      </c>
      <c r="B17" s="121" t="s">
        <v>1412</v>
      </c>
      <c r="C17" s="193" t="s">
        <v>984</v>
      </c>
      <c r="D17" s="213">
        <f>P!D17</f>
        <v>0</v>
      </c>
      <c r="E17" s="213">
        <f>P!E17</f>
        <v>0</v>
      </c>
      <c r="F17" s="24"/>
      <c r="G17" s="24"/>
    </row>
    <row r="18" spans="1:7" ht="30" customHeight="1" x14ac:dyDescent="0.2">
      <c r="A18" s="152" t="s">
        <v>606</v>
      </c>
      <c r="B18" s="121" t="s">
        <v>1413</v>
      </c>
      <c r="C18" s="193" t="s">
        <v>987</v>
      </c>
      <c r="D18" s="213">
        <f>P!D18</f>
        <v>0</v>
      </c>
      <c r="E18" s="213">
        <f>P!E18</f>
        <v>0</v>
      </c>
      <c r="F18" s="24"/>
      <c r="G18" s="24"/>
    </row>
    <row r="19" spans="1:7" ht="30" customHeight="1" x14ac:dyDescent="0.2">
      <c r="A19" s="152" t="s">
        <v>329</v>
      </c>
      <c r="B19" s="121" t="s">
        <v>1414</v>
      </c>
      <c r="C19" s="193" t="s">
        <v>988</v>
      </c>
      <c r="D19" s="213">
        <f>P!D19</f>
        <v>0</v>
      </c>
      <c r="E19" s="213">
        <f>P!E19</f>
        <v>0</v>
      </c>
      <c r="F19" s="24"/>
      <c r="G19" s="24"/>
    </row>
    <row r="20" spans="1:7" ht="30" customHeight="1" x14ac:dyDescent="0.2">
      <c r="A20" s="197" t="s">
        <v>989</v>
      </c>
      <c r="B20" s="120" t="s">
        <v>1415</v>
      </c>
      <c r="C20" s="194" t="s">
        <v>991</v>
      </c>
      <c r="D20" s="123">
        <f>D21+D22</f>
        <v>558880</v>
      </c>
      <c r="E20" s="123">
        <f>E21+E22</f>
        <v>241448</v>
      </c>
      <c r="F20" s="24"/>
      <c r="G20" s="24"/>
    </row>
    <row r="21" spans="1:7" ht="30" customHeight="1" x14ac:dyDescent="0.2">
      <c r="A21" s="198" t="s">
        <v>142</v>
      </c>
      <c r="B21" s="145" t="s">
        <v>1416</v>
      </c>
      <c r="C21" s="181" t="s">
        <v>992</v>
      </c>
      <c r="D21" s="213">
        <f>P!D21</f>
        <v>558880</v>
      </c>
      <c r="E21" s="213">
        <f>P!E21</f>
        <v>241448</v>
      </c>
      <c r="F21" s="24"/>
      <c r="G21" s="24"/>
    </row>
    <row r="22" spans="1:7" ht="30" customHeight="1" x14ac:dyDescent="0.2">
      <c r="A22" s="198" t="s">
        <v>130</v>
      </c>
      <c r="B22" s="145" t="s">
        <v>1417</v>
      </c>
      <c r="C22" s="181" t="s">
        <v>993</v>
      </c>
      <c r="D22" s="213">
        <f>P!D22</f>
        <v>0</v>
      </c>
      <c r="E22" s="213">
        <f>P!E22</f>
        <v>0</v>
      </c>
      <c r="F22" s="24"/>
      <c r="G22" s="24"/>
    </row>
    <row r="23" spans="1:7" ht="47.25" customHeight="1" x14ac:dyDescent="0.2">
      <c r="A23" s="197" t="s">
        <v>994</v>
      </c>
      <c r="B23" s="147" t="s">
        <v>1418</v>
      </c>
      <c r="C23" s="178" t="s">
        <v>284</v>
      </c>
      <c r="D23" s="156">
        <f>VZaS!D67</f>
        <v>437395.04000000004</v>
      </c>
      <c r="E23" s="156">
        <f>VZaS!E67</f>
        <v>317432</v>
      </c>
      <c r="F23" s="24"/>
      <c r="G23" s="24"/>
    </row>
    <row r="24" spans="1:7" ht="30" customHeight="1" x14ac:dyDescent="0.2">
      <c r="A24" s="197" t="s">
        <v>113</v>
      </c>
      <c r="B24" s="147" t="s">
        <v>1419</v>
      </c>
      <c r="C24" s="178" t="s">
        <v>285</v>
      </c>
      <c r="D24" s="156">
        <f>D25+D42+D45+D46+D60+D65+D63</f>
        <v>1494114</v>
      </c>
      <c r="E24" s="156">
        <f>E25+E42+E45+E46+E60+E65+E63</f>
        <v>1882050</v>
      </c>
      <c r="F24" s="24"/>
      <c r="G24" s="24"/>
    </row>
    <row r="25" spans="1:7" ht="30" customHeight="1" x14ac:dyDescent="0.2">
      <c r="A25" s="197" t="s">
        <v>114</v>
      </c>
      <c r="B25" s="147" t="s">
        <v>1420</v>
      </c>
      <c r="C25" s="178" t="s">
        <v>286</v>
      </c>
      <c r="D25" s="156">
        <f>D26+D30+D31+D33+D34+D35+D36+D37+D38+D39+D40+D41</f>
        <v>51140</v>
      </c>
      <c r="E25" s="156">
        <f>E26+E30+E31+E33+E34+E35+E36+E37+E38+E39+E40+E41</f>
        <v>17126</v>
      </c>
      <c r="F25" s="23"/>
      <c r="G25" s="23"/>
    </row>
    <row r="26" spans="1:7" ht="30" customHeight="1" x14ac:dyDescent="0.2">
      <c r="A26" s="197" t="s">
        <v>144</v>
      </c>
      <c r="B26" s="147" t="s">
        <v>1421</v>
      </c>
      <c r="C26" s="178" t="s">
        <v>287</v>
      </c>
      <c r="D26" s="157">
        <f>D27+D28+D29</f>
        <v>0</v>
      </c>
      <c r="E26" s="157">
        <f>E27+E28+E29</f>
        <v>0</v>
      </c>
      <c r="F26" s="24"/>
      <c r="G26" s="24"/>
    </row>
    <row r="27" spans="1:7" ht="33.75" customHeight="1" x14ac:dyDescent="0.2">
      <c r="A27" s="152" t="s">
        <v>999</v>
      </c>
      <c r="B27" s="145" t="s">
        <v>1422</v>
      </c>
      <c r="C27" s="181" t="s">
        <v>288</v>
      </c>
      <c r="D27" s="213">
        <f>P!D27</f>
        <v>0</v>
      </c>
      <c r="E27" s="213">
        <f>P!E27</f>
        <v>0</v>
      </c>
      <c r="F27" s="24"/>
      <c r="G27" s="24"/>
    </row>
    <row r="28" spans="1:7" ht="30" customHeight="1" x14ac:dyDescent="0.2">
      <c r="A28" s="152" t="s">
        <v>1000</v>
      </c>
      <c r="B28" s="145" t="s">
        <v>1423</v>
      </c>
      <c r="C28" s="181" t="s">
        <v>289</v>
      </c>
      <c r="D28" s="213">
        <f>P!D28</f>
        <v>0</v>
      </c>
      <c r="E28" s="213">
        <f>P!E28</f>
        <v>0</v>
      </c>
      <c r="F28" s="24"/>
      <c r="G28" s="24"/>
    </row>
    <row r="29" spans="1:7" ht="30" customHeight="1" x14ac:dyDescent="0.2">
      <c r="A29" s="152" t="s">
        <v>1001</v>
      </c>
      <c r="B29" s="145" t="s">
        <v>1424</v>
      </c>
      <c r="C29" s="181" t="s">
        <v>290</v>
      </c>
      <c r="D29" s="213">
        <f>P!D29</f>
        <v>0</v>
      </c>
      <c r="E29" s="213">
        <f>P!E29</f>
        <v>0</v>
      </c>
      <c r="F29" s="24"/>
      <c r="G29" s="24"/>
    </row>
    <row r="30" spans="1:7" ht="30" customHeight="1" x14ac:dyDescent="0.2">
      <c r="A30" s="198" t="s">
        <v>135</v>
      </c>
      <c r="B30" s="145" t="s">
        <v>1368</v>
      </c>
      <c r="C30" s="181" t="s">
        <v>291</v>
      </c>
      <c r="D30" s="213">
        <f>P!D30</f>
        <v>0</v>
      </c>
      <c r="E30" s="213">
        <f>P!E30</f>
        <v>0</v>
      </c>
      <c r="F30" s="24"/>
      <c r="G30" s="24"/>
    </row>
    <row r="31" spans="1:7" ht="30" customHeight="1" x14ac:dyDescent="0.2">
      <c r="A31" s="198" t="s">
        <v>136</v>
      </c>
      <c r="B31" s="145" t="s">
        <v>1425</v>
      </c>
      <c r="C31" s="181" t="s">
        <v>292</v>
      </c>
      <c r="D31" s="213">
        <f>P!D31</f>
        <v>0</v>
      </c>
      <c r="E31" s="213">
        <f>P!E31</f>
        <v>0</v>
      </c>
      <c r="F31" s="23"/>
      <c r="G31" s="23"/>
    </row>
    <row r="32" spans="1:7" ht="34.5" customHeight="1" x14ac:dyDescent="0.2">
      <c r="A32" s="187" t="s">
        <v>1216</v>
      </c>
      <c r="B32" s="187" t="s">
        <v>1229</v>
      </c>
      <c r="C32" s="176" t="s">
        <v>1230</v>
      </c>
      <c r="D32" s="187" t="s">
        <v>1231</v>
      </c>
      <c r="E32" s="187" t="s">
        <v>464</v>
      </c>
      <c r="F32" s="23"/>
      <c r="G32" s="23"/>
    </row>
    <row r="33" spans="1:20" ht="30" customHeight="1" x14ac:dyDescent="0.2">
      <c r="A33" s="152" t="s">
        <v>335</v>
      </c>
      <c r="B33" s="145" t="s">
        <v>1426</v>
      </c>
      <c r="C33" s="181" t="s">
        <v>293</v>
      </c>
      <c r="D33" s="213">
        <f>P!D33</f>
        <v>0</v>
      </c>
      <c r="E33" s="213">
        <f>P!E33</f>
        <v>0</v>
      </c>
      <c r="F33" s="24"/>
      <c r="G33" s="24"/>
    </row>
    <row r="34" spans="1:20" ht="27.75" customHeight="1" x14ac:dyDescent="0.2">
      <c r="A34" s="152" t="s">
        <v>336</v>
      </c>
      <c r="B34" s="145" t="s">
        <v>1427</v>
      </c>
      <c r="C34" s="181" t="s">
        <v>294</v>
      </c>
      <c r="D34" s="213">
        <f>P!D34</f>
        <v>30039</v>
      </c>
      <c r="E34" s="213">
        <f>P!E34</f>
        <v>6156</v>
      </c>
      <c r="F34" s="24"/>
      <c r="G34" s="24"/>
    </row>
    <row r="35" spans="1:20" ht="30" customHeight="1" x14ac:dyDescent="0.2">
      <c r="A35" s="152" t="s">
        <v>328</v>
      </c>
      <c r="B35" s="145" t="s">
        <v>768</v>
      </c>
      <c r="C35" s="181" t="s">
        <v>295</v>
      </c>
      <c r="D35" s="213">
        <f>P!D35</f>
        <v>0</v>
      </c>
      <c r="E35" s="213">
        <f>P!E35</f>
        <v>0</v>
      </c>
      <c r="F35" s="24"/>
      <c r="G35" s="24"/>
    </row>
    <row r="36" spans="1:20" ht="30" customHeight="1" x14ac:dyDescent="0.2">
      <c r="A36" s="152" t="s">
        <v>330</v>
      </c>
      <c r="B36" s="145" t="s">
        <v>849</v>
      </c>
      <c r="C36" s="181" t="s">
        <v>296</v>
      </c>
      <c r="D36" s="213">
        <f>P!D36</f>
        <v>0</v>
      </c>
      <c r="E36" s="213">
        <f>P!E36</f>
        <v>0</v>
      </c>
      <c r="F36" s="24"/>
      <c r="G36" s="24"/>
    </row>
    <row r="37" spans="1:20" ht="30" customHeight="1" x14ac:dyDescent="0.2">
      <c r="A37" s="152" t="s">
        <v>1009</v>
      </c>
      <c r="B37" s="145" t="s">
        <v>769</v>
      </c>
      <c r="C37" s="181" t="s">
        <v>332</v>
      </c>
      <c r="D37" s="213">
        <f>P!D37</f>
        <v>0</v>
      </c>
      <c r="E37" s="213">
        <f>P!E37</f>
        <v>0</v>
      </c>
      <c r="F37" s="24"/>
      <c r="G37" s="24"/>
    </row>
    <row r="38" spans="1:20" ht="30" customHeight="1" x14ac:dyDescent="0.2">
      <c r="A38" s="152" t="s">
        <v>897</v>
      </c>
      <c r="B38" s="145" t="s">
        <v>1428</v>
      </c>
      <c r="C38" s="181" t="s">
        <v>297</v>
      </c>
      <c r="D38" s="213">
        <f>P!D38</f>
        <v>11431</v>
      </c>
      <c r="E38" s="213">
        <f>P!E38</f>
        <v>10970</v>
      </c>
      <c r="F38" s="25"/>
      <c r="G38" s="26"/>
      <c r="H38" s="27"/>
    </row>
    <row r="39" spans="1:20" ht="30" customHeight="1" x14ac:dyDescent="0.2">
      <c r="A39" s="152" t="s">
        <v>730</v>
      </c>
      <c r="B39" s="145" t="s">
        <v>1429</v>
      </c>
      <c r="C39" s="181" t="s">
        <v>298</v>
      </c>
      <c r="D39" s="213">
        <f>P!D39</f>
        <v>9670</v>
      </c>
      <c r="E39" s="213">
        <f>P!E39</f>
        <v>0</v>
      </c>
      <c r="F39" s="24"/>
      <c r="G39" s="24"/>
    </row>
    <row r="40" spans="1:20" ht="30" customHeight="1" x14ac:dyDescent="0.2">
      <c r="A40" s="152" t="s">
        <v>898</v>
      </c>
      <c r="B40" s="145" t="s">
        <v>1430</v>
      </c>
      <c r="C40" s="181" t="s">
        <v>671</v>
      </c>
      <c r="D40" s="213">
        <f>P!D40</f>
        <v>0</v>
      </c>
      <c r="E40" s="213">
        <f>P!E40</f>
        <v>0</v>
      </c>
      <c r="F40" s="24"/>
      <c r="G40" s="24"/>
    </row>
    <row r="41" spans="1:20" ht="30" customHeight="1" x14ac:dyDescent="0.2">
      <c r="A41" s="152" t="s">
        <v>1011</v>
      </c>
      <c r="B41" s="145" t="s">
        <v>1431</v>
      </c>
      <c r="C41" s="181" t="s">
        <v>333</v>
      </c>
      <c r="D41" s="213">
        <f>P!D41</f>
        <v>0</v>
      </c>
      <c r="E41" s="213">
        <f>P!E41</f>
        <v>0</v>
      </c>
      <c r="F41" s="24"/>
      <c r="G41" s="24"/>
    </row>
    <row r="42" spans="1:20" ht="30" customHeight="1" x14ac:dyDescent="0.2">
      <c r="A42" s="197" t="s">
        <v>145</v>
      </c>
      <c r="B42" s="147" t="s">
        <v>1432</v>
      </c>
      <c r="C42" s="185" t="s">
        <v>334</v>
      </c>
      <c r="D42" s="156">
        <f>D43+D44</f>
        <v>15243</v>
      </c>
      <c r="E42" s="156">
        <f>E43+E44</f>
        <v>18872</v>
      </c>
      <c r="F42" s="24"/>
      <c r="G42" s="24"/>
      <c r="S42" s="14"/>
      <c r="T42" s="14"/>
    </row>
    <row r="43" spans="1:20" ht="36" customHeight="1" x14ac:dyDescent="0.2">
      <c r="A43" s="198" t="s">
        <v>146</v>
      </c>
      <c r="B43" s="145" t="s">
        <v>1433</v>
      </c>
      <c r="C43" s="181" t="s">
        <v>672</v>
      </c>
      <c r="D43" s="213">
        <f>P!D43</f>
        <v>0</v>
      </c>
      <c r="E43" s="213">
        <f>P!E43</f>
        <v>0</v>
      </c>
      <c r="F43" s="24"/>
      <c r="G43" s="24"/>
    </row>
    <row r="44" spans="1:20" ht="30" customHeight="1" x14ac:dyDescent="0.2">
      <c r="A44" s="159" t="s">
        <v>115</v>
      </c>
      <c r="B44" s="145" t="s">
        <v>1434</v>
      </c>
      <c r="C44" s="181" t="s">
        <v>35</v>
      </c>
      <c r="D44" s="213">
        <f>P!D44</f>
        <v>15243</v>
      </c>
      <c r="E44" s="213">
        <f>P!E44</f>
        <v>18872</v>
      </c>
      <c r="F44" s="24"/>
      <c r="G44" s="24"/>
    </row>
    <row r="45" spans="1:20" ht="30" customHeight="1" x14ac:dyDescent="0.2">
      <c r="A45" s="186" t="s">
        <v>128</v>
      </c>
      <c r="B45" s="147" t="s">
        <v>1435</v>
      </c>
      <c r="C45" s="178" t="s">
        <v>36</v>
      </c>
      <c r="D45" s="213">
        <f>P!D45</f>
        <v>0</v>
      </c>
      <c r="E45" s="213">
        <f>P!E45</f>
        <v>0</v>
      </c>
      <c r="F45" s="24"/>
      <c r="G45" s="24"/>
    </row>
    <row r="46" spans="1:20" ht="30" customHeight="1" x14ac:dyDescent="0.2">
      <c r="A46" s="177" t="s">
        <v>149</v>
      </c>
      <c r="B46" s="147" t="s">
        <v>1436</v>
      </c>
      <c r="C46" s="178" t="s">
        <v>37</v>
      </c>
      <c r="D46" s="157">
        <f>D47+D51+D52+D53+D54+D55+D56+D57+D58+D59</f>
        <v>1380567</v>
      </c>
      <c r="E46" s="157">
        <f>E47+E51+E52+E53+E54+E55+E56+E57+E58+E59</f>
        <v>1802876</v>
      </c>
      <c r="F46" s="24"/>
      <c r="G46" s="24"/>
    </row>
    <row r="47" spans="1:20" ht="30" customHeight="1" x14ac:dyDescent="0.2">
      <c r="A47" s="199" t="s">
        <v>1018</v>
      </c>
      <c r="B47" s="200" t="s">
        <v>1437</v>
      </c>
      <c r="C47" s="185" t="s">
        <v>38</v>
      </c>
      <c r="D47" s="157">
        <f>D48+D49+D50</f>
        <v>411626</v>
      </c>
      <c r="E47" s="157">
        <f>E48+E49+E50</f>
        <v>339736</v>
      </c>
      <c r="F47" s="24"/>
      <c r="G47" s="24"/>
    </row>
    <row r="48" spans="1:20" ht="30" customHeight="1" x14ac:dyDescent="0.2">
      <c r="A48" s="160" t="s">
        <v>1021</v>
      </c>
      <c r="B48" s="145" t="s">
        <v>1439</v>
      </c>
      <c r="C48" s="180" t="s">
        <v>765</v>
      </c>
      <c r="D48" s="213">
        <f>P!D48</f>
        <v>381355</v>
      </c>
      <c r="E48" s="213">
        <f>P!E48</f>
        <v>319942</v>
      </c>
      <c r="F48" s="24"/>
      <c r="G48" s="24"/>
    </row>
    <row r="49" spans="1:7" ht="30" customHeight="1" x14ac:dyDescent="0.2">
      <c r="A49" s="160" t="s">
        <v>1022</v>
      </c>
      <c r="B49" s="145" t="s">
        <v>1440</v>
      </c>
      <c r="C49" s="181" t="s">
        <v>766</v>
      </c>
      <c r="D49" s="213">
        <f>P!D49</f>
        <v>0</v>
      </c>
      <c r="E49" s="213">
        <f>P!E49</f>
        <v>0</v>
      </c>
      <c r="F49" s="24"/>
      <c r="G49" s="24"/>
    </row>
    <row r="50" spans="1:7" ht="30" customHeight="1" x14ac:dyDescent="0.2">
      <c r="A50" s="160" t="s">
        <v>1024</v>
      </c>
      <c r="B50" s="145" t="s">
        <v>1441</v>
      </c>
      <c r="C50" s="181" t="s">
        <v>1026</v>
      </c>
      <c r="D50" s="213">
        <f>P!D50</f>
        <v>30271</v>
      </c>
      <c r="E50" s="213">
        <f>P!E50</f>
        <v>19794</v>
      </c>
      <c r="F50" s="24"/>
      <c r="G50" s="24"/>
    </row>
    <row r="51" spans="1:7" ht="30" customHeight="1" x14ac:dyDescent="0.2">
      <c r="A51" s="201" t="s">
        <v>606</v>
      </c>
      <c r="B51" s="145" t="s">
        <v>1368</v>
      </c>
      <c r="C51" s="181" t="s">
        <v>1027</v>
      </c>
      <c r="D51" s="213">
        <f>P!D51</f>
        <v>0</v>
      </c>
      <c r="E51" s="213">
        <f>P!E51</f>
        <v>0</v>
      </c>
      <c r="F51" s="24"/>
      <c r="G51" s="24"/>
    </row>
    <row r="52" spans="1:7" ht="30" customHeight="1" x14ac:dyDescent="0.2">
      <c r="A52" s="201" t="s">
        <v>329</v>
      </c>
      <c r="B52" s="145" t="s">
        <v>1442</v>
      </c>
      <c r="C52" s="181" t="s">
        <v>1029</v>
      </c>
      <c r="D52" s="213">
        <f>P!D52</f>
        <v>700000</v>
      </c>
      <c r="E52" s="213">
        <f>P!E52</f>
        <v>1260000</v>
      </c>
      <c r="F52" s="24"/>
      <c r="G52" s="24"/>
    </row>
    <row r="53" spans="1:7" ht="30" customHeight="1" x14ac:dyDescent="0.2">
      <c r="A53" s="201" t="s">
        <v>335</v>
      </c>
      <c r="B53" s="145" t="s">
        <v>1443</v>
      </c>
      <c r="C53" s="181" t="s">
        <v>1031</v>
      </c>
      <c r="D53" s="213">
        <f>P!D53</f>
        <v>0</v>
      </c>
      <c r="E53" s="213">
        <f>P!E53</f>
        <v>0</v>
      </c>
      <c r="F53" s="24"/>
      <c r="G53" s="24"/>
    </row>
    <row r="54" spans="1:7" ht="30" customHeight="1" x14ac:dyDescent="0.2">
      <c r="A54" s="201" t="s">
        <v>336</v>
      </c>
      <c r="B54" s="145" t="s">
        <v>1444</v>
      </c>
      <c r="C54" s="181" t="s">
        <v>1033</v>
      </c>
      <c r="D54" s="213">
        <f>P!D54</f>
        <v>0</v>
      </c>
      <c r="E54" s="213">
        <f>P!E54</f>
        <v>0</v>
      </c>
      <c r="F54" s="24"/>
      <c r="G54" s="24"/>
    </row>
    <row r="55" spans="1:7" ht="30" customHeight="1" x14ac:dyDescent="0.2">
      <c r="A55" s="201" t="s">
        <v>328</v>
      </c>
      <c r="B55" s="145" t="s">
        <v>1445</v>
      </c>
      <c r="C55" s="181" t="s">
        <v>1039</v>
      </c>
      <c r="D55" s="213">
        <f>P!D55</f>
        <v>79899</v>
      </c>
      <c r="E55" s="213">
        <f>P!E55</f>
        <v>64865</v>
      </c>
      <c r="F55" s="24"/>
      <c r="G55" s="24"/>
    </row>
    <row r="56" spans="1:7" ht="30" customHeight="1" x14ac:dyDescent="0.2">
      <c r="A56" s="201" t="s">
        <v>330</v>
      </c>
      <c r="B56" s="145" t="s">
        <v>1446</v>
      </c>
      <c r="C56" s="181" t="s">
        <v>1040</v>
      </c>
      <c r="D56" s="213">
        <f>P!D56</f>
        <v>49967</v>
      </c>
      <c r="E56" s="213">
        <f>P!E56</f>
        <v>42197</v>
      </c>
      <c r="F56" s="24"/>
      <c r="G56" s="24"/>
    </row>
    <row r="57" spans="1:7" ht="30" customHeight="1" x14ac:dyDescent="0.2">
      <c r="A57" s="201" t="s">
        <v>1009</v>
      </c>
      <c r="B57" s="145" t="s">
        <v>1447</v>
      </c>
      <c r="C57" s="181" t="s">
        <v>1041</v>
      </c>
      <c r="D57" s="213">
        <f>P!D57</f>
        <v>108087</v>
      </c>
      <c r="E57" s="213">
        <f>P!E57</f>
        <v>73209</v>
      </c>
      <c r="F57" s="24"/>
      <c r="G57" s="24"/>
    </row>
    <row r="58" spans="1:7" ht="30" customHeight="1" x14ac:dyDescent="0.2">
      <c r="A58" s="201" t="s">
        <v>897</v>
      </c>
      <c r="B58" s="145" t="s">
        <v>1448</v>
      </c>
      <c r="C58" s="181" t="s">
        <v>1042</v>
      </c>
      <c r="D58" s="213">
        <f>P!D58</f>
        <v>0</v>
      </c>
      <c r="E58" s="213">
        <f>P!E58</f>
        <v>0</v>
      </c>
      <c r="F58" s="24"/>
      <c r="G58" s="24"/>
    </row>
    <row r="59" spans="1:7" ht="30" customHeight="1" x14ac:dyDescent="0.2">
      <c r="A59" s="201" t="s">
        <v>730</v>
      </c>
      <c r="B59" s="145" t="s">
        <v>1449</v>
      </c>
      <c r="C59" s="181" t="s">
        <v>1043</v>
      </c>
      <c r="D59" s="213">
        <f>P!D59</f>
        <v>30988</v>
      </c>
      <c r="E59" s="213">
        <f>P!E59</f>
        <v>22869</v>
      </c>
      <c r="F59" s="24"/>
      <c r="G59" s="24"/>
    </row>
    <row r="60" spans="1:7" ht="30" customHeight="1" x14ac:dyDescent="0.2">
      <c r="A60" s="119" t="s">
        <v>43</v>
      </c>
      <c r="B60" s="147" t="s">
        <v>1450</v>
      </c>
      <c r="C60" s="185" t="s">
        <v>1045</v>
      </c>
      <c r="D60" s="157">
        <f>D61+D62</f>
        <v>47164</v>
      </c>
      <c r="E60" s="157">
        <f>E61+E62</f>
        <v>43176</v>
      </c>
      <c r="F60" s="24"/>
      <c r="G60" s="24"/>
    </row>
    <row r="61" spans="1:7" ht="30" customHeight="1" x14ac:dyDescent="0.2">
      <c r="A61" s="122" t="s">
        <v>44</v>
      </c>
      <c r="B61" s="145" t="s">
        <v>1451</v>
      </c>
      <c r="C61" s="181" t="s">
        <v>1046</v>
      </c>
      <c r="D61" s="213">
        <f>P!D62</f>
        <v>37072</v>
      </c>
      <c r="E61" s="213">
        <f>P!E62</f>
        <v>36536</v>
      </c>
      <c r="F61" s="24"/>
      <c r="G61" s="24"/>
    </row>
    <row r="62" spans="1:7" ht="30" customHeight="1" x14ac:dyDescent="0.2">
      <c r="A62" s="122" t="s">
        <v>130</v>
      </c>
      <c r="B62" s="145" t="s">
        <v>1452</v>
      </c>
      <c r="C62" s="181" t="s">
        <v>1049</v>
      </c>
      <c r="D62" s="213">
        <f>P!D63</f>
        <v>10092</v>
      </c>
      <c r="E62" s="213">
        <f>P!E63</f>
        <v>6640</v>
      </c>
      <c r="F62" s="24"/>
      <c r="G62" s="24"/>
    </row>
    <row r="63" spans="1:7" ht="30" customHeight="1" x14ac:dyDescent="0.2">
      <c r="A63" s="202" t="s">
        <v>1052</v>
      </c>
      <c r="B63" s="200" t="s">
        <v>1453</v>
      </c>
      <c r="C63" s="185" t="s">
        <v>1051</v>
      </c>
      <c r="D63" s="213">
        <f>P!D64</f>
        <v>0</v>
      </c>
      <c r="E63" s="213">
        <f>P!E64</f>
        <v>0</v>
      </c>
      <c r="F63" s="24"/>
      <c r="G63" s="24"/>
    </row>
    <row r="64" spans="1:7" ht="30" customHeight="1" x14ac:dyDescent="0.2">
      <c r="A64" s="187" t="s">
        <v>1216</v>
      </c>
      <c r="B64" s="187" t="s">
        <v>1229</v>
      </c>
      <c r="C64" s="176" t="s">
        <v>1230</v>
      </c>
      <c r="D64" s="187" t="s">
        <v>1231</v>
      </c>
      <c r="E64" s="187" t="s">
        <v>464</v>
      </c>
      <c r="F64" s="24"/>
      <c r="G64" s="24"/>
    </row>
    <row r="65" spans="1:7" ht="30" customHeight="1" x14ac:dyDescent="0.2">
      <c r="A65" s="202" t="s">
        <v>1053</v>
      </c>
      <c r="B65" s="200" t="s">
        <v>1454</v>
      </c>
      <c r="C65" s="185" t="s">
        <v>1055</v>
      </c>
      <c r="D65" s="213">
        <f>P!D65</f>
        <v>0</v>
      </c>
      <c r="E65" s="213">
        <f>P!E65</f>
        <v>0</v>
      </c>
      <c r="F65" s="24"/>
      <c r="G65" s="24"/>
    </row>
    <row r="66" spans="1:7" ht="30" customHeight="1" x14ac:dyDescent="0.2">
      <c r="A66" s="119" t="s">
        <v>129</v>
      </c>
      <c r="B66" s="147" t="s">
        <v>1455</v>
      </c>
      <c r="C66" s="185" t="s">
        <v>1057</v>
      </c>
      <c r="D66" s="156">
        <f>D67+D68+D69+D70</f>
        <v>0</v>
      </c>
      <c r="E66" s="156">
        <f>E67+E68+E69+E70</f>
        <v>0</v>
      </c>
      <c r="F66" s="24"/>
      <c r="G66" s="24"/>
    </row>
    <row r="67" spans="1:7" ht="30" customHeight="1" x14ac:dyDescent="0.2">
      <c r="A67" s="122" t="s">
        <v>327</v>
      </c>
      <c r="B67" s="145" t="s">
        <v>1456</v>
      </c>
      <c r="C67" s="181" t="s">
        <v>1058</v>
      </c>
      <c r="D67" s="213">
        <f>P!D67</f>
        <v>0</v>
      </c>
      <c r="E67" s="213">
        <f>P!E67</f>
        <v>0</v>
      </c>
      <c r="F67" s="24"/>
      <c r="G67" s="24"/>
    </row>
    <row r="68" spans="1:7" ht="30" customHeight="1" x14ac:dyDescent="0.2">
      <c r="A68" s="122" t="s">
        <v>135</v>
      </c>
      <c r="B68" s="145" t="s">
        <v>1457</v>
      </c>
      <c r="C68" s="181" t="s">
        <v>1059</v>
      </c>
      <c r="D68" s="213">
        <f>P!D68</f>
        <v>0</v>
      </c>
      <c r="E68" s="213">
        <f>P!E68</f>
        <v>0</v>
      </c>
      <c r="F68" s="24"/>
      <c r="G68" s="24"/>
    </row>
    <row r="69" spans="1:7" ht="30" customHeight="1" x14ac:dyDescent="0.2">
      <c r="A69" s="122" t="s">
        <v>136</v>
      </c>
      <c r="B69" s="145" t="s">
        <v>1458</v>
      </c>
      <c r="C69" s="181" t="s">
        <v>1060</v>
      </c>
      <c r="D69" s="213">
        <f>P!D69</f>
        <v>0</v>
      </c>
      <c r="E69" s="213">
        <f>P!E69</f>
        <v>0</v>
      </c>
      <c r="F69" s="24"/>
      <c r="G69" s="24"/>
    </row>
    <row r="70" spans="1:7" ht="30" customHeight="1" x14ac:dyDescent="0.2">
      <c r="A70" s="122" t="s">
        <v>673</v>
      </c>
      <c r="B70" s="145" t="s">
        <v>1459</v>
      </c>
      <c r="C70" s="181" t="s">
        <v>1061</v>
      </c>
      <c r="D70" s="213">
        <f>P!D70</f>
        <v>0</v>
      </c>
      <c r="E70" s="213">
        <f>P!E70</f>
        <v>0</v>
      </c>
      <c r="F70" s="24"/>
      <c r="G70" s="24"/>
    </row>
    <row r="71" spans="1:7" x14ac:dyDescent="0.2">
      <c r="F71" s="24"/>
      <c r="G71" s="24"/>
    </row>
    <row r="72" spans="1:7" x14ac:dyDescent="0.2">
      <c r="F72" s="24"/>
      <c r="G72" s="24"/>
    </row>
    <row r="73" spans="1:7" x14ac:dyDescent="0.2">
      <c r="B73" s="113" t="s">
        <v>886</v>
      </c>
      <c r="D73" s="167" t="str">
        <f>IF(ROUND(A!F4-P_en!D2,0)=0,"OK","CHYBA")</f>
        <v>OK</v>
      </c>
      <c r="E73" s="167" t="str">
        <f>IF(ROUND(A!G5-P_en!E2,0)=0,"OK","CHYBA")</f>
        <v>OK</v>
      </c>
      <c r="F73" s="24"/>
      <c r="G73" s="24"/>
    </row>
    <row r="74" spans="1:7" x14ac:dyDescent="0.2">
      <c r="B74" s="663" t="s">
        <v>887</v>
      </c>
      <c r="C74" s="663"/>
      <c r="D74" s="167" t="str">
        <f>IF(ROUND(D23-VZaS!D67,0)=0,"OK","CHYBA")</f>
        <v>OK</v>
      </c>
      <c r="E74" s="167" t="str">
        <f>IF(ROUND(E23-VZaS!E67,0)=0,"OK","CHYBA")</f>
        <v>OK</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742</v>
      </c>
      <c r="C1" s="118" t="s">
        <v>743</v>
      </c>
      <c r="D1" s="117" t="s">
        <v>744</v>
      </c>
      <c r="E1" s="117" t="s">
        <v>745</v>
      </c>
    </row>
    <row r="2" spans="1:5" ht="25.5" customHeight="1" x14ac:dyDescent="0.2">
      <c r="A2" s="119"/>
      <c r="B2" s="120" t="s">
        <v>573</v>
      </c>
      <c r="C2" s="110" t="s">
        <v>252</v>
      </c>
      <c r="D2" s="123" t="e">
        <f>D3+D24+D58</f>
        <v>#REF!</v>
      </c>
      <c r="E2" s="123" t="e">
        <f>E3+E24+E58</f>
        <v>#REF!</v>
      </c>
    </row>
    <row r="3" spans="1:5" ht="25.5" customHeight="1" x14ac:dyDescent="0.2">
      <c r="A3" s="70" t="s">
        <v>112</v>
      </c>
      <c r="B3" s="120" t="s">
        <v>579</v>
      </c>
      <c r="C3" s="110" t="s">
        <v>253</v>
      </c>
      <c r="D3" s="123" t="e">
        <f>D4+D9+D16+D20+D23</f>
        <v>#REF!</v>
      </c>
      <c r="E3" s="123" t="e">
        <f>E4+E9+E16+E20+E23</f>
        <v>#REF!</v>
      </c>
    </row>
    <row r="4" spans="1:5" ht="25.5" customHeight="1" x14ac:dyDescent="0.2">
      <c r="A4" s="70" t="s">
        <v>133</v>
      </c>
      <c r="B4" s="120" t="s">
        <v>830</v>
      </c>
      <c r="C4" s="110" t="s">
        <v>254</v>
      </c>
      <c r="D4" s="123">
        <f>D5+D6+D7+D8</f>
        <v>146386</v>
      </c>
      <c r="E4" s="123">
        <f>E5+E6+E7+E8</f>
        <v>146386</v>
      </c>
    </row>
    <row r="5" spans="1:5" ht="25.5" customHeight="1" x14ac:dyDescent="0.2">
      <c r="A5" s="105" t="s">
        <v>134</v>
      </c>
      <c r="B5" s="145" t="s">
        <v>831</v>
      </c>
      <c r="C5" s="107" t="s">
        <v>255</v>
      </c>
      <c r="D5" s="124">
        <f>P!D5</f>
        <v>146386</v>
      </c>
      <c r="E5" s="124">
        <f>P!E5</f>
        <v>146386</v>
      </c>
    </row>
    <row r="6" spans="1:5" ht="25.5" customHeight="1" x14ac:dyDescent="0.2">
      <c r="A6" s="105" t="s">
        <v>135</v>
      </c>
      <c r="B6" s="145" t="s">
        <v>746</v>
      </c>
      <c r="C6" s="107" t="s">
        <v>256</v>
      </c>
      <c r="D6" s="124">
        <f>P!D6</f>
        <v>0</v>
      </c>
      <c r="E6" s="124">
        <f>P!E6</f>
        <v>0</v>
      </c>
    </row>
    <row r="7" spans="1:5" ht="25.5" customHeight="1" x14ac:dyDescent="0.2">
      <c r="A7" s="105" t="s">
        <v>136</v>
      </c>
      <c r="B7" s="145" t="s">
        <v>832</v>
      </c>
      <c r="C7" s="107" t="s">
        <v>257</v>
      </c>
      <c r="D7" s="124">
        <f>P!D7</f>
        <v>0</v>
      </c>
      <c r="E7" s="124">
        <f>P!E7</f>
        <v>0</v>
      </c>
    </row>
    <row r="8" spans="1:5" ht="25.5" customHeight="1" x14ac:dyDescent="0.2">
      <c r="A8" s="105" t="s">
        <v>673</v>
      </c>
      <c r="B8" s="145" t="s">
        <v>833</v>
      </c>
      <c r="C8" s="107" t="s">
        <v>258</v>
      </c>
      <c r="D8" s="124">
        <f>P!D8</f>
        <v>0</v>
      </c>
      <c r="E8" s="124">
        <f>P!E8</f>
        <v>0</v>
      </c>
    </row>
    <row r="9" spans="1:5" ht="25.5" customHeight="1" x14ac:dyDescent="0.2">
      <c r="A9" s="70" t="s">
        <v>137</v>
      </c>
      <c r="B9" s="120" t="s">
        <v>735</v>
      </c>
      <c r="C9" s="110" t="s">
        <v>259</v>
      </c>
      <c r="D9" s="123" t="e">
        <f>D10+D11+D12+D13+D14+D15</f>
        <v>#REF!</v>
      </c>
      <c r="E9" s="123" t="e">
        <f>E10+E11+E12+E13+E14+E15</f>
        <v>#REF!</v>
      </c>
    </row>
    <row r="10" spans="1:5" ht="25.5" customHeight="1" x14ac:dyDescent="0.2">
      <c r="A10" s="105" t="s">
        <v>138</v>
      </c>
      <c r="B10" s="121" t="s">
        <v>747</v>
      </c>
      <c r="C10" s="107" t="s">
        <v>260</v>
      </c>
      <c r="D10" s="124" t="e">
        <f>P!#REF!</f>
        <v>#REF!</v>
      </c>
      <c r="E10" s="124" t="e">
        <f>P!#REF!</f>
        <v>#REF!</v>
      </c>
    </row>
    <row r="11" spans="1:5" ht="25.5" customHeight="1" x14ac:dyDescent="0.2">
      <c r="A11" s="105" t="s">
        <v>115</v>
      </c>
      <c r="B11" s="121" t="s">
        <v>748</v>
      </c>
      <c r="C11" s="107" t="s">
        <v>261</v>
      </c>
      <c r="D11" s="124">
        <f>P!D9</f>
        <v>901</v>
      </c>
      <c r="E11" s="124">
        <f>P!E9</f>
        <v>901</v>
      </c>
    </row>
    <row r="12" spans="1:5" ht="25.5" customHeight="1" x14ac:dyDescent="0.2">
      <c r="A12" s="105" t="s">
        <v>116</v>
      </c>
      <c r="B12" s="121" t="s">
        <v>749</v>
      </c>
      <c r="C12" s="107" t="s">
        <v>262</v>
      </c>
      <c r="D12" s="124">
        <f>P!D11</f>
        <v>14638</v>
      </c>
      <c r="E12" s="124">
        <f>P!E11</f>
        <v>14638</v>
      </c>
    </row>
    <row r="13" spans="1:5" ht="33" customHeight="1" x14ac:dyDescent="0.2">
      <c r="A13" s="105" t="s">
        <v>117</v>
      </c>
      <c r="B13" s="121" t="s">
        <v>834</v>
      </c>
      <c r="C13" s="107" t="s">
        <v>263</v>
      </c>
      <c r="D13" s="124">
        <f>P!D12</f>
        <v>0</v>
      </c>
      <c r="E13" s="124">
        <f>P!E12</f>
        <v>0</v>
      </c>
    </row>
    <row r="14" spans="1:5" ht="25.5" customHeight="1" x14ac:dyDescent="0.2">
      <c r="A14" s="105" t="s">
        <v>118</v>
      </c>
      <c r="B14" s="121" t="s">
        <v>835</v>
      </c>
      <c r="C14" s="107" t="s">
        <v>264</v>
      </c>
      <c r="D14" s="124">
        <f>P!D13</f>
        <v>18490</v>
      </c>
      <c r="E14" s="124">
        <f>P!E13</f>
        <v>18490</v>
      </c>
    </row>
    <row r="15" spans="1:5" ht="25.5" customHeight="1" x14ac:dyDescent="0.2">
      <c r="A15" s="105" t="s">
        <v>119</v>
      </c>
      <c r="B15" s="121" t="s">
        <v>836</v>
      </c>
      <c r="C15" s="107" t="s">
        <v>265</v>
      </c>
      <c r="D15" s="124">
        <f>P!D14</f>
        <v>0</v>
      </c>
      <c r="E15" s="124">
        <f>P!E14</f>
        <v>0</v>
      </c>
    </row>
    <row r="16" spans="1:5" ht="25.5" customHeight="1" x14ac:dyDescent="0.2">
      <c r="A16" s="70" t="s">
        <v>139</v>
      </c>
      <c r="B16" s="120" t="s">
        <v>580</v>
      </c>
      <c r="C16" s="110" t="s">
        <v>266</v>
      </c>
      <c r="D16" s="123" t="e">
        <f>D17+D18+D19</f>
        <v>#REF!</v>
      </c>
      <c r="E16" s="123" t="e">
        <f>E17+E18+E19</f>
        <v>#REF!</v>
      </c>
    </row>
    <row r="17" spans="1:6" ht="25.5" customHeight="1" x14ac:dyDescent="0.2">
      <c r="A17" s="105" t="s">
        <v>140</v>
      </c>
      <c r="B17" s="121" t="s">
        <v>750</v>
      </c>
      <c r="C17" s="107" t="s">
        <v>267</v>
      </c>
      <c r="D17" s="124" t="e">
        <f>P!#REF!</f>
        <v>#REF!</v>
      </c>
      <c r="E17" s="124" t="e">
        <f>P!#REF!</f>
        <v>#REF!</v>
      </c>
    </row>
    <row r="18" spans="1:6" ht="25.5" customHeight="1" x14ac:dyDescent="0.2">
      <c r="A18" s="105" t="s">
        <v>130</v>
      </c>
      <c r="B18" s="121" t="s">
        <v>751</v>
      </c>
      <c r="C18" s="107" t="s">
        <v>268</v>
      </c>
      <c r="D18" s="124" t="e">
        <f>P!#REF!</f>
        <v>#REF!</v>
      </c>
      <c r="E18" s="124" t="e">
        <f>P!#REF!</f>
        <v>#REF!</v>
      </c>
    </row>
    <row r="19" spans="1:6" ht="25.5" customHeight="1" x14ac:dyDescent="0.2">
      <c r="A19" s="105" t="s">
        <v>837</v>
      </c>
      <c r="B19" s="121" t="s">
        <v>752</v>
      </c>
      <c r="C19" s="107" t="s">
        <v>269</v>
      </c>
      <c r="D19" s="124" t="e">
        <f>P!#REF!</f>
        <v>#REF!</v>
      </c>
      <c r="E19" s="124" t="e">
        <f>P!#REF!</f>
        <v>#REF!</v>
      </c>
    </row>
    <row r="20" spans="1:6" ht="25.5" customHeight="1" x14ac:dyDescent="0.2">
      <c r="A20" s="70" t="s">
        <v>141</v>
      </c>
      <c r="B20" s="120" t="s">
        <v>838</v>
      </c>
      <c r="C20" s="110" t="s">
        <v>270</v>
      </c>
      <c r="D20" s="123">
        <f>D21+D22</f>
        <v>558880</v>
      </c>
      <c r="E20" s="123">
        <f>E21+E22</f>
        <v>241448</v>
      </c>
    </row>
    <row r="21" spans="1:6" ht="25.5" customHeight="1" x14ac:dyDescent="0.2">
      <c r="A21" s="105" t="s">
        <v>142</v>
      </c>
      <c r="B21" s="121" t="s">
        <v>839</v>
      </c>
      <c r="C21" s="107" t="s">
        <v>271</v>
      </c>
      <c r="D21" s="124">
        <f>P!D21</f>
        <v>558880</v>
      </c>
      <c r="E21" s="124">
        <f>P!E21</f>
        <v>241448</v>
      </c>
    </row>
    <row r="22" spans="1:6" ht="25.5" customHeight="1" x14ac:dyDescent="0.2">
      <c r="A22" s="105" t="s">
        <v>130</v>
      </c>
      <c r="B22" s="145" t="s">
        <v>840</v>
      </c>
      <c r="C22" s="107" t="s">
        <v>338</v>
      </c>
      <c r="D22" s="124">
        <f>P!D22</f>
        <v>0</v>
      </c>
      <c r="E22" s="124">
        <f>P!E22</f>
        <v>0</v>
      </c>
    </row>
    <row r="23" spans="1:6" ht="31.5" x14ac:dyDescent="0.2">
      <c r="A23" s="70" t="s">
        <v>143</v>
      </c>
      <c r="B23" s="120" t="s">
        <v>841</v>
      </c>
      <c r="C23" s="110" t="s">
        <v>272</v>
      </c>
      <c r="D23" s="156" t="e">
        <f>VZaS!#REF!</f>
        <v>#REF!</v>
      </c>
      <c r="E23" s="156" t="e">
        <f>VZaS!#REF!</f>
        <v>#REF!</v>
      </c>
    </row>
    <row r="24" spans="1:6" ht="25.5" customHeight="1" x14ac:dyDescent="0.2">
      <c r="A24" s="70" t="s">
        <v>113</v>
      </c>
      <c r="B24" s="120" t="s">
        <v>731</v>
      </c>
      <c r="C24" s="110" t="s">
        <v>273</v>
      </c>
      <c r="D24" s="156" t="e">
        <f>D25+D30+D43+D54+D55</f>
        <v>#VALUE!</v>
      </c>
      <c r="E24" s="156" t="e">
        <f>E25+E30+E43+E54+E55</f>
        <v>#VALUE!</v>
      </c>
    </row>
    <row r="25" spans="1:6" ht="25.5" customHeight="1" x14ac:dyDescent="0.2">
      <c r="A25" s="70" t="s">
        <v>114</v>
      </c>
      <c r="B25" s="120" t="s">
        <v>732</v>
      </c>
      <c r="C25" s="110" t="s">
        <v>274</v>
      </c>
      <c r="D25" s="156" t="e">
        <f>D26+D27+D28+D29</f>
        <v>#VALUE!</v>
      </c>
      <c r="E25" s="156" t="e">
        <f>E26+E27+E28+E29</f>
        <v>#VALUE!</v>
      </c>
    </row>
    <row r="26" spans="1:6" ht="25.5" customHeight="1" x14ac:dyDescent="0.2">
      <c r="A26" s="105" t="s">
        <v>144</v>
      </c>
      <c r="B26" s="137" t="s">
        <v>842</v>
      </c>
      <c r="C26" s="107" t="s">
        <v>275</v>
      </c>
      <c r="D26" s="124">
        <f>P!D26</f>
        <v>0</v>
      </c>
      <c r="E26" s="124">
        <f>P!E26</f>
        <v>0</v>
      </c>
    </row>
    <row r="27" spans="1:6" ht="25.5" customHeight="1" x14ac:dyDescent="0.2">
      <c r="A27" s="105" t="s">
        <v>135</v>
      </c>
      <c r="B27" s="62" t="s">
        <v>843</v>
      </c>
      <c r="C27" s="107" t="s">
        <v>276</v>
      </c>
      <c r="D27" s="124">
        <f>P!D30</f>
        <v>0</v>
      </c>
      <c r="E27" s="124">
        <f>P!E30</f>
        <v>0</v>
      </c>
    </row>
    <row r="28" spans="1:6" ht="25.5" customHeight="1" x14ac:dyDescent="0.2">
      <c r="A28" s="161" t="s">
        <v>136</v>
      </c>
      <c r="B28" s="121" t="s">
        <v>844</v>
      </c>
      <c r="C28" s="162" t="s">
        <v>277</v>
      </c>
      <c r="D28" s="124">
        <f>P!D31</f>
        <v>0</v>
      </c>
      <c r="E28" s="124">
        <f>P!E31</f>
        <v>0</v>
      </c>
    </row>
    <row r="29" spans="1:6" ht="25.5" customHeight="1" x14ac:dyDescent="0.2">
      <c r="A29" s="161" t="s">
        <v>673</v>
      </c>
      <c r="B29" s="121" t="s">
        <v>845</v>
      </c>
      <c r="C29" s="162" t="s">
        <v>324</v>
      </c>
      <c r="D29" s="124" t="str">
        <f>P!D32</f>
        <v>Bežné účtovné obdobie
4</v>
      </c>
      <c r="E29" s="124" t="str">
        <f>P!E32</f>
        <v>Bezprostredne predchádzajúce účtovné obdobie
5</v>
      </c>
    </row>
    <row r="30" spans="1:6" ht="25.5" customHeight="1" x14ac:dyDescent="0.2">
      <c r="A30" s="70" t="s">
        <v>145</v>
      </c>
      <c r="B30" s="146" t="s">
        <v>733</v>
      </c>
      <c r="C30" s="110" t="s">
        <v>278</v>
      </c>
      <c r="D30" s="156" t="e">
        <f>D32++D33+D34+D35+D36+D37+D38+D39+D40+D41+D42</f>
        <v>#REF!</v>
      </c>
      <c r="E30" s="156" t="e">
        <f>E32++E33+E34+E35+E36+E37+E38+E39+E40+E41+E42</f>
        <v>#REF!</v>
      </c>
      <c r="F30" s="41"/>
    </row>
    <row r="31" spans="1:6" s="112" customFormat="1" ht="31.5" x14ac:dyDescent="0.15">
      <c r="A31" s="117" t="str">
        <f>A1</f>
        <v xml:space="preserve">Ident. a </v>
      </c>
      <c r="B31" s="117" t="s">
        <v>742</v>
      </c>
      <c r="C31" s="118" t="s">
        <v>743</v>
      </c>
      <c r="D31" s="117" t="s">
        <v>744</v>
      </c>
      <c r="E31" s="117" t="s">
        <v>745</v>
      </c>
    </row>
    <row r="32" spans="1:6" ht="25.5" customHeight="1" x14ac:dyDescent="0.2">
      <c r="A32" s="105" t="s">
        <v>146</v>
      </c>
      <c r="B32" s="121" t="s">
        <v>846</v>
      </c>
      <c r="C32" s="107" t="s">
        <v>279</v>
      </c>
      <c r="D32" s="124">
        <f>P!D35</f>
        <v>0</v>
      </c>
      <c r="E32" s="124">
        <f>P!E35</f>
        <v>0</v>
      </c>
    </row>
    <row r="33" spans="1:17" ht="25.5" customHeight="1" x14ac:dyDescent="0.2">
      <c r="A33" s="105" t="s">
        <v>309</v>
      </c>
      <c r="B33" s="121" t="s">
        <v>726</v>
      </c>
      <c r="C33" s="107" t="s">
        <v>280</v>
      </c>
      <c r="D33" s="124">
        <f>P!D36</f>
        <v>0</v>
      </c>
      <c r="E33" s="124">
        <f>P!E36</f>
        <v>0</v>
      </c>
    </row>
    <row r="34" spans="1:17" ht="25.5" customHeight="1" x14ac:dyDescent="0.2">
      <c r="A34" s="105" t="s">
        <v>310</v>
      </c>
      <c r="B34" s="121" t="s">
        <v>847</v>
      </c>
      <c r="C34" s="107" t="s">
        <v>281</v>
      </c>
      <c r="D34" s="124">
        <f>P!D37</f>
        <v>0</v>
      </c>
      <c r="E34" s="124">
        <f>P!E37</f>
        <v>0</v>
      </c>
    </row>
    <row r="35" spans="1:17" ht="25.5" customHeight="1" x14ac:dyDescent="0.2">
      <c r="A35" s="105" t="s">
        <v>308</v>
      </c>
      <c r="B35" s="121" t="s">
        <v>848</v>
      </c>
      <c r="C35" s="107" t="s">
        <v>282</v>
      </c>
      <c r="D35" s="124">
        <f>P!D38</f>
        <v>11431</v>
      </c>
      <c r="E35" s="124">
        <f>P!E38</f>
        <v>10970</v>
      </c>
    </row>
    <row r="36" spans="1:17" ht="25.5" customHeight="1" x14ac:dyDescent="0.2">
      <c r="A36" s="105" t="s">
        <v>118</v>
      </c>
      <c r="B36" s="121" t="s">
        <v>767</v>
      </c>
      <c r="C36" s="107" t="s">
        <v>283</v>
      </c>
      <c r="D36" s="124">
        <f>P!D39</f>
        <v>9670</v>
      </c>
      <c r="E36" s="124">
        <f>P!E39</f>
        <v>0</v>
      </c>
    </row>
    <row r="37" spans="1:17" ht="25.5" customHeight="1" x14ac:dyDescent="0.2">
      <c r="A37" s="105" t="s">
        <v>320</v>
      </c>
      <c r="B37" s="121" t="s">
        <v>768</v>
      </c>
      <c r="C37" s="107" t="s">
        <v>284</v>
      </c>
      <c r="D37" s="124">
        <f>P!D40</f>
        <v>0</v>
      </c>
      <c r="E37" s="124">
        <f>P!E40</f>
        <v>0</v>
      </c>
    </row>
    <row r="38" spans="1:17" ht="25.5" customHeight="1" x14ac:dyDescent="0.2">
      <c r="A38" s="105" t="s">
        <v>319</v>
      </c>
      <c r="B38" s="121" t="s">
        <v>849</v>
      </c>
      <c r="C38" s="107" t="s">
        <v>285</v>
      </c>
      <c r="D38" s="124">
        <f>P!D41</f>
        <v>0</v>
      </c>
      <c r="E38" s="124">
        <f>P!E41</f>
        <v>0</v>
      </c>
    </row>
    <row r="39" spans="1:17" ht="25.5" customHeight="1" x14ac:dyDescent="0.2">
      <c r="A39" s="105" t="s">
        <v>318</v>
      </c>
      <c r="B39" s="121" t="s">
        <v>769</v>
      </c>
      <c r="C39" s="107" t="s">
        <v>286</v>
      </c>
      <c r="D39" s="124" t="e">
        <f>P!#REF!</f>
        <v>#REF!</v>
      </c>
      <c r="E39" s="124" t="e">
        <f>P!#REF!</f>
        <v>#REF!</v>
      </c>
    </row>
    <row r="40" spans="1:17" ht="25.5" customHeight="1" x14ac:dyDescent="0.2">
      <c r="A40" s="105" t="s">
        <v>321</v>
      </c>
      <c r="B40" s="121" t="s">
        <v>850</v>
      </c>
      <c r="C40" s="107" t="s">
        <v>287</v>
      </c>
      <c r="D40" s="124" t="e">
        <f>P!#REF!</f>
        <v>#REF!</v>
      </c>
      <c r="E40" s="124" t="e">
        <f>P!#REF!</f>
        <v>#REF!</v>
      </c>
    </row>
    <row r="41" spans="1:17" ht="25.5" customHeight="1" x14ac:dyDescent="0.2">
      <c r="A41" s="105" t="s">
        <v>322</v>
      </c>
      <c r="B41" s="121" t="s">
        <v>770</v>
      </c>
      <c r="C41" s="107" t="s">
        <v>288</v>
      </c>
      <c r="D41" s="124" t="e">
        <f>P!#REF!</f>
        <v>#REF!</v>
      </c>
      <c r="E41" s="124" t="e">
        <f>P!#REF!</f>
        <v>#REF!</v>
      </c>
    </row>
    <row r="42" spans="1:17" ht="25.5" customHeight="1" x14ac:dyDescent="0.2">
      <c r="A42" s="105" t="s">
        <v>552</v>
      </c>
      <c r="B42" s="121" t="s">
        <v>771</v>
      </c>
      <c r="C42" s="107" t="s">
        <v>289</v>
      </c>
      <c r="D42" s="124" t="e">
        <f>P!#REF!</f>
        <v>#REF!</v>
      </c>
      <c r="E42" s="124" t="e">
        <f>P!#REF!</f>
        <v>#REF!</v>
      </c>
    </row>
    <row r="43" spans="1:17" ht="25.5" customHeight="1" x14ac:dyDescent="0.2">
      <c r="A43" s="70" t="s">
        <v>128</v>
      </c>
      <c r="B43" s="104" t="s">
        <v>734</v>
      </c>
      <c r="C43" s="153" t="s">
        <v>290</v>
      </c>
      <c r="D43" s="156">
        <f>D44+D45+D46+D47+D48+D49+D50+D51+D52+D53</f>
        <v>2919062</v>
      </c>
      <c r="E43" s="156">
        <f>E44+E45+E46+E47+E48+E49+E50+E51+E52+E53</f>
        <v>3761220</v>
      </c>
      <c r="P43" s="14"/>
      <c r="Q43" s="14"/>
    </row>
    <row r="44" spans="1:17" ht="25.5" customHeight="1" x14ac:dyDescent="0.2">
      <c r="A44" s="105" t="s">
        <v>148</v>
      </c>
      <c r="B44" s="121" t="s">
        <v>851</v>
      </c>
      <c r="C44" s="107" t="s">
        <v>291</v>
      </c>
      <c r="D44" s="124">
        <f>P!D43</f>
        <v>0</v>
      </c>
      <c r="E44" s="124">
        <f>P!E43</f>
        <v>0</v>
      </c>
    </row>
    <row r="45" spans="1:17" ht="25.5" customHeight="1" x14ac:dyDescent="0.2">
      <c r="A45" s="105" t="s">
        <v>115</v>
      </c>
      <c r="B45" s="121" t="s">
        <v>726</v>
      </c>
      <c r="C45" s="107" t="s">
        <v>292</v>
      </c>
      <c r="D45" s="124">
        <f>P!D44</f>
        <v>15243</v>
      </c>
      <c r="E45" s="124">
        <f>P!E44</f>
        <v>18872</v>
      </c>
    </row>
    <row r="46" spans="1:17" ht="25.5" customHeight="1" x14ac:dyDescent="0.2">
      <c r="A46" s="122" t="s">
        <v>310</v>
      </c>
      <c r="B46" s="121" t="s">
        <v>852</v>
      </c>
      <c r="C46" s="107" t="s">
        <v>293</v>
      </c>
      <c r="D46" s="124">
        <f>P!D45</f>
        <v>0</v>
      </c>
      <c r="E46" s="124">
        <f>P!E45</f>
        <v>0</v>
      </c>
    </row>
    <row r="47" spans="1:17" ht="25.5" customHeight="1" x14ac:dyDescent="0.2">
      <c r="A47" s="122" t="s">
        <v>323</v>
      </c>
      <c r="B47" s="121" t="s">
        <v>853</v>
      </c>
      <c r="C47" s="107" t="s">
        <v>294</v>
      </c>
      <c r="D47" s="124">
        <f>P!D46</f>
        <v>1380567</v>
      </c>
      <c r="E47" s="124">
        <f>P!E46</f>
        <v>1802876</v>
      </c>
    </row>
    <row r="48" spans="1:17" ht="25.5" customHeight="1" x14ac:dyDescent="0.2">
      <c r="A48" s="105" t="s">
        <v>311</v>
      </c>
      <c r="B48" s="121" t="s">
        <v>772</v>
      </c>
      <c r="C48" s="107" t="s">
        <v>295</v>
      </c>
      <c r="D48" s="124">
        <f>P!D47</f>
        <v>411626</v>
      </c>
      <c r="E48" s="124">
        <f>P!E47</f>
        <v>339736</v>
      </c>
    </row>
    <row r="49" spans="1:5" ht="25.5" customHeight="1" x14ac:dyDescent="0.2">
      <c r="A49" s="122" t="s">
        <v>320</v>
      </c>
      <c r="B49" s="121" t="s">
        <v>854</v>
      </c>
      <c r="C49" s="107" t="s">
        <v>296</v>
      </c>
      <c r="D49" s="124">
        <f>P!D48</f>
        <v>381355</v>
      </c>
      <c r="E49" s="124">
        <f>P!E48</f>
        <v>319942</v>
      </c>
    </row>
    <row r="50" spans="1:5" ht="25.5" customHeight="1" x14ac:dyDescent="0.2">
      <c r="A50" s="122" t="s">
        <v>319</v>
      </c>
      <c r="B50" s="121" t="s">
        <v>855</v>
      </c>
      <c r="C50" s="107" t="s">
        <v>332</v>
      </c>
      <c r="D50" s="124">
        <f>P!D49</f>
        <v>0</v>
      </c>
      <c r="E50" s="124">
        <f>P!E49</f>
        <v>0</v>
      </c>
    </row>
    <row r="51" spans="1:5" ht="25.5" customHeight="1" x14ac:dyDescent="0.2">
      <c r="A51" s="122" t="s">
        <v>318</v>
      </c>
      <c r="B51" s="121" t="s">
        <v>856</v>
      </c>
      <c r="C51" s="107" t="s">
        <v>297</v>
      </c>
      <c r="D51" s="124">
        <f>P!D50</f>
        <v>30271</v>
      </c>
      <c r="E51" s="124">
        <f>P!E50</f>
        <v>19794</v>
      </c>
    </row>
    <row r="52" spans="1:5" ht="25.5" customHeight="1" x14ac:dyDescent="0.2">
      <c r="A52" s="122" t="s">
        <v>147</v>
      </c>
      <c r="B52" s="121" t="s">
        <v>857</v>
      </c>
      <c r="C52" s="107" t="s">
        <v>298</v>
      </c>
      <c r="D52" s="124">
        <f>P!D51</f>
        <v>0</v>
      </c>
      <c r="E52" s="124">
        <f>P!E51</f>
        <v>0</v>
      </c>
    </row>
    <row r="53" spans="1:5" ht="26.25" customHeight="1" x14ac:dyDescent="0.2">
      <c r="A53" s="152" t="s">
        <v>730</v>
      </c>
      <c r="B53" s="121" t="s">
        <v>858</v>
      </c>
      <c r="C53" s="107" t="s">
        <v>671</v>
      </c>
      <c r="D53" s="124">
        <f>P!D52</f>
        <v>700000</v>
      </c>
      <c r="E53" s="124">
        <f>P!E52</f>
        <v>1260000</v>
      </c>
    </row>
    <row r="54" spans="1:5" ht="25.5" customHeight="1" x14ac:dyDescent="0.2">
      <c r="A54" s="119" t="s">
        <v>149</v>
      </c>
      <c r="B54" s="120" t="s">
        <v>859</v>
      </c>
      <c r="C54" s="153" t="s">
        <v>333</v>
      </c>
      <c r="D54" s="157">
        <f>P!D61</f>
        <v>47164</v>
      </c>
      <c r="E54" s="157">
        <f>P!E61</f>
        <v>43176</v>
      </c>
    </row>
    <row r="55" spans="1:5" ht="25.5" customHeight="1" x14ac:dyDescent="0.2">
      <c r="A55" s="119" t="s">
        <v>43</v>
      </c>
      <c r="B55" s="147" t="s">
        <v>860</v>
      </c>
      <c r="C55" s="153" t="s">
        <v>334</v>
      </c>
      <c r="D55" s="157">
        <f>D56+D57</f>
        <v>47164</v>
      </c>
      <c r="E55" s="157">
        <f>E56+E57</f>
        <v>43176</v>
      </c>
    </row>
    <row r="56" spans="1:5" ht="25.5" customHeight="1" x14ac:dyDescent="0.2">
      <c r="A56" s="122" t="s">
        <v>44</v>
      </c>
      <c r="B56" s="121" t="s">
        <v>861</v>
      </c>
      <c r="C56" s="107" t="s">
        <v>672</v>
      </c>
      <c r="D56" s="124">
        <f>P!D62</f>
        <v>37072</v>
      </c>
      <c r="E56" s="124">
        <f>P!E62</f>
        <v>36536</v>
      </c>
    </row>
    <row r="57" spans="1:5" ht="25.5" customHeight="1" x14ac:dyDescent="0.2">
      <c r="A57" s="122" t="s">
        <v>130</v>
      </c>
      <c r="B57" s="121" t="s">
        <v>862</v>
      </c>
      <c r="C57" s="107" t="s">
        <v>35</v>
      </c>
      <c r="D57" s="124">
        <f>P!D63</f>
        <v>10092</v>
      </c>
      <c r="E57" s="124">
        <f>P!E63</f>
        <v>6640</v>
      </c>
    </row>
    <row r="58" spans="1:5" ht="25.5" customHeight="1" x14ac:dyDescent="0.2">
      <c r="A58" s="119" t="s">
        <v>129</v>
      </c>
      <c r="B58" s="147" t="s">
        <v>863</v>
      </c>
      <c r="C58" s="153" t="s">
        <v>36</v>
      </c>
      <c r="D58" s="156">
        <f>D59+D60+D61+D62</f>
        <v>0</v>
      </c>
      <c r="E58" s="156">
        <f>E59+E60+E61+E62</f>
        <v>0</v>
      </c>
    </row>
    <row r="59" spans="1:5" ht="25.5" customHeight="1" x14ac:dyDescent="0.2">
      <c r="A59" s="122" t="s">
        <v>327</v>
      </c>
      <c r="B59" s="121" t="s">
        <v>864</v>
      </c>
      <c r="C59" s="107" t="s">
        <v>37</v>
      </c>
      <c r="D59" s="124">
        <f>P!D67</f>
        <v>0</v>
      </c>
      <c r="E59" s="124">
        <f>P!E67</f>
        <v>0</v>
      </c>
    </row>
    <row r="60" spans="1:5" ht="25.5" customHeight="1" x14ac:dyDescent="0.2">
      <c r="A60" s="122" t="s">
        <v>135</v>
      </c>
      <c r="B60" s="121" t="s">
        <v>865</v>
      </c>
      <c r="C60" s="107" t="s">
        <v>38</v>
      </c>
      <c r="D60" s="124">
        <f>P!D68</f>
        <v>0</v>
      </c>
      <c r="E60" s="124">
        <f>P!E68</f>
        <v>0</v>
      </c>
    </row>
    <row r="61" spans="1:5" ht="25.5" customHeight="1" x14ac:dyDescent="0.2">
      <c r="A61" s="122" t="s">
        <v>136</v>
      </c>
      <c r="B61" s="121" t="s">
        <v>866</v>
      </c>
      <c r="C61" s="107" t="s">
        <v>765</v>
      </c>
      <c r="D61" s="124">
        <f>P!D69</f>
        <v>0</v>
      </c>
      <c r="E61" s="124">
        <f>P!E69</f>
        <v>0</v>
      </c>
    </row>
    <row r="62" spans="1:5" ht="25.5" customHeight="1" x14ac:dyDescent="0.2">
      <c r="A62" s="122" t="s">
        <v>673</v>
      </c>
      <c r="B62" s="121" t="s">
        <v>867</v>
      </c>
      <c r="C62" s="107" t="s">
        <v>766</v>
      </c>
      <c r="D62" s="124">
        <f>P!D70</f>
        <v>0</v>
      </c>
      <c r="E62" s="124">
        <f>P!E70</f>
        <v>0</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4"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6"/>
  <sheetViews>
    <sheetView topLeftCell="A19" zoomScaleNormal="100" workbookViewId="0">
      <selection activeCell="F28" sqref="F28"/>
    </sheetView>
  </sheetViews>
  <sheetFormatPr defaultRowHeight="12.75" x14ac:dyDescent="0.2"/>
  <cols>
    <col min="1" max="16384" width="9.140625" style="269"/>
  </cols>
  <sheetData>
    <row r="1" spans="1:12" x14ac:dyDescent="0.2">
      <c r="A1" s="239" t="s">
        <v>2251</v>
      </c>
    </row>
    <row r="2" spans="1:12" x14ac:dyDescent="0.2">
      <c r="A2" s="239"/>
    </row>
    <row r="3" spans="1:12" x14ac:dyDescent="0.2">
      <c r="A3" s="241" t="s">
        <v>2299</v>
      </c>
      <c r="B3" s="241"/>
      <c r="C3" s="241"/>
      <c r="D3" s="241"/>
      <c r="E3" s="241"/>
      <c r="F3" s="241"/>
      <c r="G3" s="241"/>
      <c r="H3" s="241"/>
      <c r="I3" s="241"/>
      <c r="J3" s="241"/>
      <c r="K3" s="241"/>
      <c r="L3" s="241"/>
    </row>
    <row r="4" spans="1:12" x14ac:dyDescent="0.2">
      <c r="A4" s="241" t="s">
        <v>2300</v>
      </c>
      <c r="B4" s="241"/>
      <c r="C4" s="241"/>
      <c r="D4" s="241"/>
      <c r="E4" s="241"/>
      <c r="F4" s="241"/>
      <c r="G4" s="241"/>
      <c r="H4" s="241"/>
      <c r="I4" s="241"/>
      <c r="J4" s="241"/>
      <c r="K4" s="241"/>
      <c r="L4" s="241"/>
    </row>
    <row r="5" spans="1:12" x14ac:dyDescent="0.2">
      <c r="A5" s="240" t="s">
        <v>2301</v>
      </c>
      <c r="B5" s="241"/>
      <c r="C5" s="241"/>
      <c r="D5" s="241"/>
      <c r="E5" s="241"/>
      <c r="F5" s="241"/>
      <c r="G5" s="241"/>
      <c r="H5" s="241"/>
      <c r="I5" s="241"/>
      <c r="J5" s="241"/>
      <c r="K5" s="241"/>
      <c r="L5" s="241"/>
    </row>
    <row r="6" spans="1:12" x14ac:dyDescent="0.2">
      <c r="A6" s="240" t="s">
        <v>2302</v>
      </c>
      <c r="B6" s="241"/>
      <c r="C6" s="241"/>
      <c r="D6" s="241"/>
      <c r="E6" s="241"/>
      <c r="F6" s="241"/>
      <c r="G6" s="241"/>
      <c r="H6" s="241"/>
      <c r="I6" s="241"/>
      <c r="J6" s="241"/>
      <c r="K6" s="241"/>
      <c r="L6" s="241"/>
    </row>
    <row r="7" spans="1:12" x14ac:dyDescent="0.2">
      <c r="A7" s="240" t="s">
        <v>2303</v>
      </c>
      <c r="B7" s="241"/>
      <c r="C7" s="241"/>
      <c r="D7" s="241"/>
      <c r="E7" s="241"/>
      <c r="F7" s="241"/>
      <c r="G7" s="241"/>
      <c r="H7" s="241"/>
      <c r="I7" s="241"/>
      <c r="J7" s="241"/>
      <c r="K7" s="241"/>
      <c r="L7" s="241"/>
    </row>
    <row r="8" spans="1:12" x14ac:dyDescent="0.2">
      <c r="A8" s="240" t="s">
        <v>2304</v>
      </c>
      <c r="B8" s="241"/>
      <c r="C8" s="241"/>
      <c r="D8" s="241"/>
      <c r="E8" s="241"/>
      <c r="F8" s="241"/>
      <c r="G8" s="241"/>
      <c r="H8" s="241"/>
      <c r="I8" s="241"/>
      <c r="J8" s="241"/>
      <c r="K8" s="241"/>
      <c r="L8" s="241"/>
    </row>
    <row r="9" spans="1:12" x14ac:dyDescent="0.2">
      <c r="A9" s="240" t="s">
        <v>2305</v>
      </c>
      <c r="B9" s="241"/>
      <c r="C9" s="241"/>
      <c r="D9" s="241"/>
      <c r="E9" s="241"/>
      <c r="F9" s="241"/>
      <c r="G9" s="241"/>
      <c r="H9" s="241"/>
      <c r="I9" s="241"/>
      <c r="J9" s="241"/>
      <c r="K9" s="241"/>
      <c r="L9" s="241"/>
    </row>
    <row r="10" spans="1:12" x14ac:dyDescent="0.2">
      <c r="A10" s="240" t="s">
        <v>2306</v>
      </c>
      <c r="B10" s="241"/>
      <c r="C10" s="241"/>
      <c r="D10" s="241"/>
      <c r="E10" s="241"/>
      <c r="F10" s="241"/>
      <c r="G10" s="241"/>
      <c r="H10" s="241"/>
      <c r="I10" s="241"/>
      <c r="J10" s="241"/>
      <c r="K10" s="241"/>
      <c r="L10" s="241"/>
    </row>
    <row r="11" spans="1:12" x14ac:dyDescent="0.2">
      <c r="A11" s="240" t="s">
        <v>2307</v>
      </c>
      <c r="B11" s="241"/>
      <c r="C11" s="241"/>
      <c r="D11" s="241"/>
      <c r="E11" s="241"/>
      <c r="F11" s="241"/>
      <c r="G11" s="241"/>
      <c r="H11" s="241"/>
      <c r="I11" s="241"/>
      <c r="J11" s="241"/>
      <c r="K11" s="241"/>
      <c r="L11" s="241"/>
    </row>
    <row r="12" spans="1:12" x14ac:dyDescent="0.2">
      <c r="A12" s="240" t="s">
        <v>2304</v>
      </c>
      <c r="B12" s="241"/>
      <c r="C12" s="241"/>
      <c r="D12" s="241"/>
      <c r="E12" s="241"/>
      <c r="F12" s="241"/>
      <c r="G12" s="241"/>
      <c r="H12" s="241"/>
      <c r="I12" s="241"/>
      <c r="J12" s="241"/>
      <c r="K12" s="241"/>
      <c r="L12" s="241"/>
    </row>
    <row r="13" spans="1:12" x14ac:dyDescent="0.2">
      <c r="A13" s="240" t="s">
        <v>2308</v>
      </c>
      <c r="B13" s="241"/>
      <c r="C13" s="241"/>
      <c r="D13" s="241"/>
      <c r="E13" s="241"/>
      <c r="F13" s="241"/>
      <c r="G13" s="241"/>
      <c r="H13" s="241"/>
      <c r="I13" s="241"/>
      <c r="J13" s="241"/>
      <c r="K13" s="241"/>
      <c r="L13" s="241"/>
    </row>
    <row r="14" spans="1:12" x14ac:dyDescent="0.2">
      <c r="A14" s="239"/>
    </row>
    <row r="15" spans="1:12" x14ac:dyDescent="0.2">
      <c r="A15" s="240" t="s">
        <v>2310</v>
      </c>
      <c r="B15" s="241"/>
      <c r="C15" s="241"/>
      <c r="D15" s="241"/>
      <c r="E15" s="241"/>
      <c r="F15" s="241"/>
      <c r="G15" s="241"/>
      <c r="H15" s="241"/>
      <c r="I15" s="241"/>
      <c r="J15" s="241"/>
      <c r="K15" s="241"/>
      <c r="L15" s="241"/>
    </row>
    <row r="16" spans="1:12" x14ac:dyDescent="0.2">
      <c r="A16" s="240" t="s">
        <v>2311</v>
      </c>
      <c r="B16" s="241"/>
      <c r="C16" s="241"/>
      <c r="D16" s="241"/>
      <c r="E16" s="241"/>
      <c r="F16" s="241"/>
      <c r="G16" s="241"/>
      <c r="H16" s="241"/>
      <c r="I16" s="241"/>
      <c r="J16" s="241"/>
      <c r="K16" s="241"/>
      <c r="L16" s="241"/>
    </row>
    <row r="17" spans="1:12" x14ac:dyDescent="0.2">
      <c r="A17" s="240" t="s">
        <v>2312</v>
      </c>
      <c r="B17" s="241"/>
      <c r="C17" s="241"/>
      <c r="D17" s="241"/>
      <c r="E17" s="241"/>
      <c r="F17" s="241"/>
      <c r="G17" s="241"/>
      <c r="H17" s="241"/>
      <c r="I17" s="241"/>
      <c r="J17" s="241"/>
      <c r="K17" s="241"/>
      <c r="L17" s="241"/>
    </row>
    <row r="18" spans="1:12" x14ac:dyDescent="0.2">
      <c r="A18" s="239"/>
    </row>
    <row r="19" spans="1:12" x14ac:dyDescent="0.2">
      <c r="A19" s="239"/>
    </row>
    <row r="20" spans="1:12" x14ac:dyDescent="0.2">
      <c r="A20" s="239" t="s">
        <v>2309</v>
      </c>
    </row>
    <row r="22" spans="1:12" ht="45" customHeight="1" x14ac:dyDescent="0.2">
      <c r="A22" s="483" t="s">
        <v>2252</v>
      </c>
      <c r="B22" s="483"/>
      <c r="C22" s="483"/>
      <c r="D22" s="483"/>
      <c r="E22" s="483"/>
      <c r="F22" s="483"/>
      <c r="G22" s="483"/>
      <c r="H22" s="483"/>
      <c r="I22" s="483"/>
      <c r="J22" s="483"/>
      <c r="K22" s="483"/>
      <c r="L22" s="483"/>
    </row>
    <row r="25" spans="1:12" ht="56.25" customHeight="1" x14ac:dyDescent="0.2">
      <c r="A25" s="483" t="s">
        <v>2253</v>
      </c>
      <c r="B25" s="483"/>
      <c r="C25" s="483"/>
      <c r="D25" s="483"/>
      <c r="E25" s="483"/>
      <c r="F25" s="483"/>
      <c r="G25" s="483"/>
      <c r="H25" s="483"/>
      <c r="I25" s="483"/>
      <c r="J25" s="483"/>
      <c r="K25" s="483"/>
      <c r="L25" s="483"/>
    </row>
    <row r="27" spans="1:12" x14ac:dyDescent="0.2">
      <c r="A27" s="269" t="s">
        <v>1588</v>
      </c>
      <c r="B27" s="269" t="s">
        <v>2254</v>
      </c>
    </row>
    <row r="28" spans="1:12" x14ac:dyDescent="0.2">
      <c r="A28" s="269" t="s">
        <v>1620</v>
      </c>
      <c r="B28" s="269" t="s">
        <v>2255</v>
      </c>
    </row>
    <row r="29" spans="1:12" x14ac:dyDescent="0.2">
      <c r="A29" s="269" t="s">
        <v>1641</v>
      </c>
      <c r="B29" s="269" t="s">
        <v>2256</v>
      </c>
    </row>
    <row r="30" spans="1:12" x14ac:dyDescent="0.2">
      <c r="A30" s="269" t="s">
        <v>2259</v>
      </c>
      <c r="B30" s="269" t="s">
        <v>2260</v>
      </c>
    </row>
    <row r="31" spans="1:12" ht="27.75" customHeight="1" x14ac:dyDescent="0.2">
      <c r="A31" s="269" t="s">
        <v>2261</v>
      </c>
      <c r="B31" s="483" t="s">
        <v>2257</v>
      </c>
      <c r="C31" s="483"/>
      <c r="D31" s="483"/>
      <c r="E31" s="483"/>
      <c r="F31" s="483"/>
      <c r="G31" s="483"/>
      <c r="H31" s="483"/>
      <c r="I31" s="483"/>
      <c r="J31" s="483"/>
      <c r="K31" s="483"/>
      <c r="L31" s="483"/>
    </row>
    <row r="32" spans="1:12" x14ac:dyDescent="0.2">
      <c r="A32" s="269" t="s">
        <v>2262</v>
      </c>
      <c r="B32" s="269" t="s">
        <v>2263</v>
      </c>
    </row>
    <row r="33" spans="1:12" ht="24" customHeight="1" x14ac:dyDescent="0.2">
      <c r="A33" s="269" t="s">
        <v>2270</v>
      </c>
      <c r="B33" s="483" t="s">
        <v>2278</v>
      </c>
      <c r="C33" s="483"/>
      <c r="D33" s="483"/>
      <c r="E33" s="483"/>
      <c r="F33" s="483"/>
      <c r="G33" s="483"/>
      <c r="H33" s="483"/>
      <c r="I33" s="483"/>
      <c r="J33" s="483"/>
      <c r="K33" s="483"/>
      <c r="L33" s="483"/>
    </row>
    <row r="34" spans="1:12" x14ac:dyDescent="0.2">
      <c r="A34" s="269" t="s">
        <v>2271</v>
      </c>
      <c r="B34" s="269" t="s">
        <v>2279</v>
      </c>
    </row>
    <row r="35" spans="1:12" ht="27" customHeight="1" x14ac:dyDescent="0.2">
      <c r="A35" s="269" t="s">
        <v>2272</v>
      </c>
      <c r="B35" s="483" t="s">
        <v>2280</v>
      </c>
      <c r="C35" s="483"/>
      <c r="D35" s="483"/>
      <c r="E35" s="483"/>
      <c r="F35" s="483"/>
      <c r="G35" s="483"/>
      <c r="H35" s="483"/>
      <c r="I35" s="483"/>
      <c r="J35" s="483"/>
      <c r="K35" s="483"/>
      <c r="L35" s="483"/>
    </row>
    <row r="36" spans="1:12" ht="24" customHeight="1" x14ac:dyDescent="0.2">
      <c r="A36" s="269" t="s">
        <v>2273</v>
      </c>
      <c r="B36" s="483" t="s">
        <v>2281</v>
      </c>
      <c r="C36" s="483"/>
      <c r="D36" s="483"/>
      <c r="E36" s="483"/>
      <c r="F36" s="483"/>
      <c r="G36" s="483"/>
      <c r="H36" s="483"/>
      <c r="I36" s="483"/>
      <c r="J36" s="483"/>
      <c r="K36" s="483"/>
      <c r="L36" s="483"/>
    </row>
    <row r="37" spans="1:12" x14ac:dyDescent="0.2">
      <c r="A37" s="269" t="s">
        <v>2274</v>
      </c>
      <c r="B37" s="483" t="s">
        <v>2282</v>
      </c>
      <c r="C37" s="483"/>
      <c r="D37" s="483"/>
      <c r="E37" s="483"/>
      <c r="F37" s="483"/>
      <c r="G37" s="483"/>
      <c r="H37" s="483"/>
      <c r="I37" s="483"/>
      <c r="J37" s="483"/>
      <c r="K37" s="483"/>
      <c r="L37" s="483"/>
    </row>
    <row r="38" spans="1:12" ht="29.25" customHeight="1" x14ac:dyDescent="0.2">
      <c r="A38" s="269" t="s">
        <v>2275</v>
      </c>
      <c r="B38" s="483" t="s">
        <v>2283</v>
      </c>
      <c r="C38" s="483"/>
      <c r="D38" s="483"/>
      <c r="E38" s="483"/>
      <c r="F38" s="483"/>
      <c r="G38" s="483"/>
      <c r="H38" s="483"/>
      <c r="I38" s="483"/>
      <c r="J38" s="483"/>
      <c r="K38" s="483"/>
      <c r="L38" s="483"/>
    </row>
    <row r="39" spans="1:12" x14ac:dyDescent="0.2">
      <c r="A39" s="269" t="s">
        <v>2276</v>
      </c>
      <c r="B39" s="269" t="s">
        <v>2284</v>
      </c>
    </row>
    <row r="40" spans="1:12" x14ac:dyDescent="0.2">
      <c r="A40" s="269" t="s">
        <v>2277</v>
      </c>
      <c r="B40" s="269" t="s">
        <v>2285</v>
      </c>
    </row>
    <row r="42" spans="1:12" ht="57.75" customHeight="1" x14ac:dyDescent="0.2">
      <c r="A42" s="483" t="s">
        <v>2286</v>
      </c>
      <c r="B42" s="483"/>
      <c r="C42" s="483"/>
      <c r="D42" s="483"/>
      <c r="E42" s="483"/>
      <c r="F42" s="483"/>
      <c r="G42" s="483"/>
      <c r="H42" s="483"/>
      <c r="I42" s="483"/>
      <c r="J42" s="483"/>
      <c r="K42" s="483"/>
      <c r="L42" s="483"/>
    </row>
    <row r="45" spans="1:12" x14ac:dyDescent="0.2">
      <c r="B45" s="269" t="s">
        <v>2287</v>
      </c>
    </row>
    <row r="46" spans="1:12" x14ac:dyDescent="0.2">
      <c r="B46" s="269" t="s">
        <v>2288</v>
      </c>
    </row>
    <row r="47" spans="1:12" x14ac:dyDescent="0.2">
      <c r="B47" s="269" t="s">
        <v>2289</v>
      </c>
    </row>
    <row r="48" spans="1:12" x14ac:dyDescent="0.2">
      <c r="B48" s="269" t="s">
        <v>2290</v>
      </c>
    </row>
    <row r="49" spans="1:12" ht="27.75" customHeight="1" x14ac:dyDescent="0.2">
      <c r="B49" s="483" t="s">
        <v>2291</v>
      </c>
      <c r="C49" s="483"/>
      <c r="D49" s="483"/>
      <c r="E49" s="483"/>
      <c r="F49" s="483"/>
      <c r="G49" s="483"/>
      <c r="H49" s="483"/>
      <c r="I49" s="483"/>
      <c r="J49" s="483"/>
      <c r="K49" s="483"/>
      <c r="L49" s="483"/>
    </row>
    <row r="50" spans="1:12" x14ac:dyDescent="0.2">
      <c r="B50" s="269" t="s">
        <v>2258</v>
      </c>
    </row>
    <row r="51" spans="1:12" ht="29.25" customHeight="1" x14ac:dyDescent="0.2">
      <c r="B51" s="483" t="s">
        <v>2264</v>
      </c>
      <c r="C51" s="483"/>
      <c r="D51" s="483"/>
      <c r="E51" s="483"/>
      <c r="F51" s="483"/>
      <c r="G51" s="483"/>
      <c r="H51" s="483"/>
      <c r="I51" s="483"/>
      <c r="J51" s="483"/>
      <c r="K51" s="483"/>
      <c r="L51" s="483"/>
    </row>
    <row r="52" spans="1:12" x14ac:dyDescent="0.2">
      <c r="B52" s="269" t="s">
        <v>2265</v>
      </c>
    </row>
    <row r="53" spans="1:12" ht="24" customHeight="1" x14ac:dyDescent="0.2">
      <c r="B53" s="483" t="s">
        <v>2266</v>
      </c>
      <c r="C53" s="483"/>
      <c r="D53" s="483"/>
      <c r="E53" s="483"/>
      <c r="F53" s="483"/>
      <c r="G53" s="483"/>
      <c r="H53" s="483"/>
      <c r="I53" s="483"/>
      <c r="J53" s="483"/>
      <c r="K53" s="483"/>
      <c r="L53" s="483"/>
    </row>
    <row r="54" spans="1:12" ht="23.25" customHeight="1" x14ac:dyDescent="0.2">
      <c r="B54" s="483" t="s">
        <v>2267</v>
      </c>
      <c r="C54" s="483"/>
      <c r="D54" s="483"/>
      <c r="E54" s="483"/>
      <c r="F54" s="483"/>
      <c r="G54" s="483"/>
      <c r="H54" s="483"/>
      <c r="I54" s="483"/>
      <c r="J54" s="483"/>
      <c r="K54" s="483"/>
      <c r="L54" s="483"/>
    </row>
    <row r="55" spans="1:12" x14ac:dyDescent="0.2">
      <c r="B55" s="269" t="s">
        <v>2292</v>
      </c>
    </row>
    <row r="56" spans="1:12" ht="31.5" customHeight="1" x14ac:dyDescent="0.2">
      <c r="B56" s="483" t="s">
        <v>2268</v>
      </c>
      <c r="C56" s="483"/>
      <c r="D56" s="483"/>
      <c r="E56" s="483"/>
      <c r="F56" s="483"/>
      <c r="G56" s="483"/>
      <c r="H56" s="483"/>
      <c r="I56" s="483"/>
      <c r="J56" s="483"/>
      <c r="K56" s="483"/>
      <c r="L56" s="483"/>
    </row>
    <row r="57" spans="1:12" x14ac:dyDescent="0.2">
      <c r="B57" s="269" t="s">
        <v>2269</v>
      </c>
    </row>
    <row r="58" spans="1:12" x14ac:dyDescent="0.2">
      <c r="B58" s="269" t="s">
        <v>2293</v>
      </c>
    </row>
    <row r="61" spans="1:12" ht="90" customHeight="1" x14ac:dyDescent="0.2">
      <c r="A61" s="483" t="s">
        <v>2294</v>
      </c>
      <c r="B61" s="483"/>
      <c r="C61" s="483"/>
      <c r="D61" s="483"/>
      <c r="E61" s="483"/>
      <c r="F61" s="483"/>
      <c r="G61" s="483"/>
      <c r="H61" s="483"/>
      <c r="I61" s="483"/>
      <c r="J61" s="483"/>
      <c r="K61" s="483"/>
      <c r="L61" s="483"/>
    </row>
    <row r="63" spans="1:12" x14ac:dyDescent="0.2">
      <c r="B63" s="269" t="s">
        <v>2295</v>
      </c>
    </row>
    <row r="64" spans="1:12" x14ac:dyDescent="0.2">
      <c r="B64" s="269" t="s">
        <v>2296</v>
      </c>
    </row>
    <row r="65" spans="2:2" x14ac:dyDescent="0.2">
      <c r="B65" s="269" t="s">
        <v>2297</v>
      </c>
    </row>
    <row r="66" spans="2:2" x14ac:dyDescent="0.2">
      <c r="B66" s="269" t="s">
        <v>2298</v>
      </c>
    </row>
  </sheetData>
  <mergeCells count="15">
    <mergeCell ref="A22:L22"/>
    <mergeCell ref="A25:L25"/>
    <mergeCell ref="A42:L42"/>
    <mergeCell ref="A61:L61"/>
    <mergeCell ref="B31:L31"/>
    <mergeCell ref="B38:L38"/>
    <mergeCell ref="B33:L33"/>
    <mergeCell ref="B35:L35"/>
    <mergeCell ref="B36:L36"/>
    <mergeCell ref="B37:L37"/>
    <mergeCell ref="B49:L49"/>
    <mergeCell ref="B51:L51"/>
    <mergeCell ref="B53:L53"/>
    <mergeCell ref="B54:L54"/>
    <mergeCell ref="B56:L56"/>
  </mergeCells>
  <pageMargins left="0.7" right="0.7" top="0.75" bottom="0.75" header="0.3" footer="0.3"/>
  <pageSetup paperSize="9" scale="81" orientation="portrait" r:id="rId1"/>
  <colBreaks count="1" manualBreakCount="1">
    <brk id="12"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345</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571" t="s">
        <v>773</v>
      </c>
      <c r="B3" s="571"/>
      <c r="C3" s="571"/>
      <c r="D3" s="571"/>
      <c r="E3" s="571"/>
      <c r="F3" s="571"/>
      <c r="G3" s="571"/>
      <c r="H3" s="571"/>
      <c r="I3" s="571"/>
      <c r="J3" s="571"/>
      <c r="K3" s="571"/>
      <c r="L3" s="571"/>
      <c r="M3" s="571"/>
      <c r="N3" s="571"/>
      <c r="O3" s="571"/>
      <c r="P3" s="43"/>
      <c r="Q3" s="43"/>
      <c r="R3" s="43"/>
      <c r="S3" s="43"/>
      <c r="T3" s="43"/>
      <c r="U3" s="43"/>
      <c r="V3" s="43"/>
      <c r="W3" s="43"/>
      <c r="X3" s="43"/>
      <c r="Y3" s="43"/>
      <c r="Z3" s="43"/>
      <c r="AA3" s="43"/>
      <c r="AB3" s="43"/>
      <c r="AC3" s="572"/>
      <c r="AD3" s="573"/>
      <c r="AE3" s="573"/>
      <c r="AF3" s="573"/>
      <c r="AG3" s="573"/>
      <c r="AH3" s="573"/>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574" t="s">
        <v>774</v>
      </c>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688</v>
      </c>
      <c r="L8" s="69"/>
      <c r="M8" s="91" t="e">
        <f>#REF!</f>
        <v>#REF!</v>
      </c>
      <c r="N8" s="91" t="e">
        <f>#REF!</f>
        <v>#REF!</v>
      </c>
      <c r="O8" s="54" t="s">
        <v>440</v>
      </c>
      <c r="P8" s="91" t="e">
        <f>#REF!</f>
        <v>#REF!</v>
      </c>
      <c r="Q8" s="91" t="e">
        <f>#REF!</f>
        <v>#REF!</v>
      </c>
      <c r="R8" s="54" t="s">
        <v>440</v>
      </c>
      <c r="S8" s="91">
        <v>2</v>
      </c>
      <c r="T8" s="91">
        <v>0</v>
      </c>
      <c r="U8" s="91" t="e">
        <f>#REF!</f>
        <v>#REF!</v>
      </c>
      <c r="V8" s="91" t="e">
        <f>#REF!</f>
        <v>#REF!</v>
      </c>
      <c r="W8" s="576" t="str">
        <f>TB_BS_en!W8</f>
        <v>(in whole EUR)</v>
      </c>
      <c r="X8" s="577"/>
      <c r="Y8" s="577"/>
      <c r="Z8" s="577"/>
      <c r="AA8" s="577"/>
      <c r="AB8" s="578"/>
      <c r="AC8" s="43"/>
      <c r="AD8" s="43"/>
      <c r="AE8" s="43"/>
      <c r="AF8" s="43"/>
      <c r="AG8" s="43"/>
      <c r="AH8" s="43"/>
      <c r="AI8" s="43"/>
      <c r="AJ8" s="43"/>
    </row>
    <row r="9" spans="1:36" ht="21.95" customHeight="1" x14ac:dyDescent="0.2">
      <c r="A9" s="579"/>
      <c r="B9" s="579"/>
      <c r="C9" s="579"/>
      <c r="D9" s="579"/>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69"/>
      <c r="AJ9" s="570"/>
    </row>
    <row r="10" spans="1:36" ht="12.95" customHeight="1" x14ac:dyDescent="0.2">
      <c r="A10" s="569"/>
      <c r="B10" s="569"/>
      <c r="C10" s="569"/>
      <c r="D10" s="569"/>
      <c r="E10" s="569"/>
      <c r="F10" s="569"/>
      <c r="G10" s="569"/>
      <c r="H10" s="569"/>
      <c r="I10" s="569"/>
      <c r="J10" s="569"/>
      <c r="K10" s="569"/>
      <c r="L10" s="569"/>
      <c r="M10" s="569"/>
      <c r="N10" s="569"/>
      <c r="O10" s="569"/>
      <c r="P10" s="569"/>
      <c r="Q10" s="569"/>
      <c r="R10" s="569"/>
      <c r="S10" s="569"/>
      <c r="T10" s="569"/>
      <c r="U10" s="569"/>
      <c r="V10" s="569"/>
      <c r="W10" s="569"/>
      <c r="X10" s="569"/>
      <c r="Y10" s="569"/>
      <c r="Z10" s="569"/>
      <c r="AA10" s="569"/>
      <c r="AB10" s="569"/>
      <c r="AC10" s="569"/>
      <c r="AD10" s="569"/>
      <c r="AE10" s="569"/>
      <c r="AF10" s="569"/>
      <c r="AG10" s="569"/>
      <c r="AH10" s="569"/>
      <c r="AI10" s="569"/>
      <c r="AJ10" s="570"/>
    </row>
    <row r="11" spans="1:36" ht="12.95" customHeight="1" x14ac:dyDescent="0.2">
      <c r="A11" s="569"/>
      <c r="B11" s="570"/>
      <c r="C11" s="570"/>
      <c r="D11" s="570"/>
      <c r="E11" s="570"/>
      <c r="F11" s="570"/>
      <c r="G11" s="570"/>
      <c r="H11" s="570"/>
      <c r="I11" s="570"/>
      <c r="J11" s="570"/>
      <c r="K11" s="570"/>
      <c r="L11" s="570"/>
      <c r="M11" s="570"/>
      <c r="N11" s="570"/>
      <c r="O11" s="570"/>
      <c r="P11" s="570"/>
      <c r="Q11" s="570"/>
      <c r="R11" s="570"/>
      <c r="S11" s="570"/>
      <c r="T11" s="570"/>
      <c r="U11" s="570"/>
      <c r="V11" s="570"/>
      <c r="W11" s="570"/>
      <c r="X11" s="570"/>
      <c r="Y11" s="570"/>
      <c r="Z11" s="570"/>
      <c r="AA11" s="570"/>
      <c r="AB11" s="570"/>
      <c r="AC11" s="570"/>
      <c r="AD11" s="570"/>
      <c r="AE11" s="570"/>
      <c r="AF11" s="570"/>
      <c r="AG11" s="570"/>
      <c r="AH11" s="570"/>
      <c r="AI11" s="570"/>
      <c r="AJ11" s="570"/>
    </row>
    <row r="12" spans="1:36" ht="12.95" customHeight="1" x14ac:dyDescent="0.2">
      <c r="A12" s="570"/>
      <c r="B12" s="570"/>
      <c r="C12" s="570"/>
      <c r="D12" s="570"/>
      <c r="E12" s="570"/>
      <c r="F12" s="570"/>
      <c r="G12" s="570"/>
      <c r="H12" s="570"/>
      <c r="I12" s="570"/>
      <c r="J12" s="570"/>
      <c r="K12" s="570"/>
      <c r="L12" s="570"/>
      <c r="M12" s="570"/>
      <c r="N12" s="570"/>
      <c r="O12" s="570"/>
      <c r="P12" s="570"/>
      <c r="Q12" s="570"/>
      <c r="R12" s="570"/>
      <c r="S12" s="570"/>
      <c r="T12" s="570"/>
      <c r="U12" s="570"/>
      <c r="V12" s="570"/>
      <c r="W12" s="570"/>
      <c r="X12" s="570"/>
      <c r="Y12" s="570"/>
      <c r="Z12" s="570"/>
      <c r="AA12" s="570"/>
      <c r="AB12" s="570"/>
      <c r="AC12" s="570"/>
      <c r="AD12" s="570"/>
      <c r="AE12" s="570"/>
      <c r="AF12" s="570"/>
      <c r="AG12" s="570"/>
      <c r="AH12" s="570"/>
      <c r="AI12" s="570"/>
      <c r="AJ12" s="570"/>
    </row>
    <row r="13" spans="1:36" ht="12.95" customHeight="1" x14ac:dyDescent="0.2">
      <c r="A13" s="580"/>
      <c r="B13" s="580"/>
      <c r="C13" s="580"/>
      <c r="D13" s="580"/>
      <c r="E13" s="580"/>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c r="AJ13" s="47"/>
    </row>
    <row r="14" spans="1:36" s="5" customFormat="1" ht="20.25" customHeight="1" x14ac:dyDescent="0.2">
      <c r="A14" s="71" t="s">
        <v>689</v>
      </c>
      <c r="B14" s="72"/>
      <c r="C14" s="72"/>
      <c r="D14" s="72"/>
      <c r="E14" s="72"/>
      <c r="F14" s="72"/>
      <c r="G14" s="72"/>
      <c r="H14" s="72"/>
      <c r="I14" s="72"/>
      <c r="J14" s="72"/>
      <c r="K14" s="73"/>
      <c r="L14" s="72" t="s">
        <v>583</v>
      </c>
      <c r="M14" s="72"/>
      <c r="N14" s="72"/>
      <c r="O14" s="72"/>
      <c r="P14" s="72"/>
      <c r="Q14" s="72"/>
      <c r="R14" s="71" t="s">
        <v>583</v>
      </c>
      <c r="S14" s="72"/>
      <c r="T14" s="72"/>
      <c r="U14" s="72"/>
      <c r="V14" s="72"/>
      <c r="W14" s="72"/>
      <c r="X14" s="71"/>
      <c r="Y14" s="72"/>
      <c r="Z14" s="72"/>
      <c r="AA14" s="72"/>
      <c r="AB14" s="72"/>
      <c r="AC14" s="72"/>
      <c r="AD14" s="72" t="s">
        <v>690</v>
      </c>
      <c r="AE14" s="72"/>
      <c r="AF14" s="72"/>
      <c r="AG14" s="72" t="s">
        <v>691</v>
      </c>
      <c r="AH14" s="72"/>
      <c r="AI14" s="72"/>
      <c r="AJ14" s="73"/>
    </row>
    <row r="15" spans="1:36" ht="20.25" customHeight="1" x14ac:dyDescent="0.2">
      <c r="A15" s="220" t="e">
        <f>#REF!</f>
        <v>#REF!</v>
      </c>
      <c r="B15" s="220" t="e">
        <f>#REF!</f>
        <v>#REF!</v>
      </c>
      <c r="C15" s="220" t="e">
        <f>#REF!</f>
        <v>#REF!</v>
      </c>
      <c r="D15" s="220" t="e">
        <f>#REF!</f>
        <v>#REF!</v>
      </c>
      <c r="E15" s="220" t="e">
        <f>#REF!</f>
        <v>#REF!</v>
      </c>
      <c r="F15" s="220" t="e">
        <f>#REF!</f>
        <v>#REF!</v>
      </c>
      <c r="G15" s="220" t="e">
        <f>#REF!</f>
        <v>#REF!</v>
      </c>
      <c r="H15" s="220" t="e">
        <f>#REF!</f>
        <v>#REF!</v>
      </c>
      <c r="I15" s="220" t="e">
        <f>#REF!</f>
        <v>#REF!</v>
      </c>
      <c r="J15" s="220" t="e">
        <f>#REF!</f>
        <v>#REF!</v>
      </c>
      <c r="K15" s="75"/>
      <c r="L15" s="91" t="e">
        <f>#REF!</f>
        <v>#REF!</v>
      </c>
      <c r="M15" s="76" t="str">
        <f>TB_BS_en!M15</f>
        <v>regular</v>
      </c>
      <c r="N15" s="47"/>
      <c r="O15" s="47"/>
      <c r="P15" s="47"/>
      <c r="Q15" s="47"/>
      <c r="R15" s="95"/>
      <c r="S15" s="91" t="e">
        <f>#REF!</f>
        <v>#REF!</v>
      </c>
      <c r="T15" s="76" t="str">
        <f>TB_BS_en!T15</f>
        <v>prepared</v>
      </c>
      <c r="U15" s="47"/>
      <c r="V15" s="47"/>
      <c r="W15" s="47"/>
      <c r="X15" s="76" t="s">
        <v>582</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780</v>
      </c>
      <c r="B16" s="47"/>
      <c r="C16" s="47"/>
      <c r="D16" s="47"/>
      <c r="E16" s="47"/>
      <c r="F16" s="47"/>
      <c r="G16" s="47"/>
      <c r="H16" s="47"/>
      <c r="I16" s="47"/>
      <c r="J16" s="47"/>
      <c r="K16" s="75"/>
      <c r="L16" s="60"/>
      <c r="M16" s="47" t="s">
        <v>694</v>
      </c>
      <c r="N16" s="47"/>
      <c r="O16" s="47"/>
      <c r="P16" s="47"/>
      <c r="Q16" s="47"/>
      <c r="R16" s="95"/>
      <c r="S16" s="91"/>
      <c r="T16" s="76" t="str">
        <f>TB_BS_en!T16</f>
        <v>approved</v>
      </c>
      <c r="U16" s="79"/>
      <c r="V16" s="79"/>
      <c r="W16" s="79"/>
      <c r="X16" s="68" t="s">
        <v>698</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20" t="e">
        <f>#REF!</f>
        <v>#REF!</v>
      </c>
      <c r="B17" s="220" t="e">
        <f>#REF!</f>
        <v>#REF!</v>
      </c>
      <c r="C17" s="220" t="e">
        <f>#REF!</f>
        <v>#REF!</v>
      </c>
      <c r="D17" s="220" t="e">
        <f>#REF!</f>
        <v>#REF!</v>
      </c>
      <c r="E17" s="220" t="e">
        <f>#REF!</f>
        <v>#REF!</v>
      </c>
      <c r="F17" s="220" t="e">
        <f>#REF!</f>
        <v>#REF!</v>
      </c>
      <c r="G17" s="220" t="e">
        <f>#REF!</f>
        <v>#REF!</v>
      </c>
      <c r="H17" s="220"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662</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20" t="e">
        <f>#REF!</f>
        <v>#REF!</v>
      </c>
      <c r="B19" s="220" t="e">
        <f>#REF!</f>
        <v>#REF!</v>
      </c>
      <c r="C19" s="220" t="e">
        <f>#REF!</f>
        <v>#REF!</v>
      </c>
      <c r="D19" s="220" t="e">
        <f>#REF!</f>
        <v>#REF!</v>
      </c>
      <c r="E19" s="220" t="e">
        <f>#REF!</f>
        <v>#REF!</v>
      </c>
      <c r="F19" s="220" t="e">
        <f>#REF!</f>
        <v>#REF!</v>
      </c>
      <c r="G19" s="220"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20" t="e">
        <f>#REF!</f>
        <v>#REF!</v>
      </c>
      <c r="B21" s="220" t="e">
        <f>#REF!</f>
        <v>#REF!</v>
      </c>
      <c r="C21" s="220" t="e">
        <f>#REF!</f>
        <v>#REF!</v>
      </c>
      <c r="D21" s="220" t="e">
        <f>#REF!</f>
        <v>#REF!</v>
      </c>
      <c r="E21" s="220" t="e">
        <f>#REF!</f>
        <v>#REF!</v>
      </c>
      <c r="F21" s="220" t="e">
        <f>#REF!</f>
        <v>#REF!</v>
      </c>
      <c r="G21" s="220" t="e">
        <f>#REF!</f>
        <v>#REF!</v>
      </c>
      <c r="H21" s="220" t="e">
        <f>#REF!</f>
        <v>#REF!</v>
      </c>
      <c r="I21" s="220" t="e">
        <f>#REF!</f>
        <v>#REF!</v>
      </c>
      <c r="J21" s="220" t="e">
        <f>#REF!</f>
        <v>#REF!</v>
      </c>
      <c r="K21" s="220" t="e">
        <f>#REF!</f>
        <v>#REF!</v>
      </c>
      <c r="L21" s="220" t="e">
        <f>#REF!</f>
        <v>#REF!</v>
      </c>
      <c r="M21" s="220" t="e">
        <f>#REF!</f>
        <v>#REF!</v>
      </c>
      <c r="N21" s="220" t="e">
        <f>#REF!</f>
        <v>#REF!</v>
      </c>
      <c r="O21" s="220" t="e">
        <f>#REF!</f>
        <v>#REF!</v>
      </c>
      <c r="P21" s="220" t="e">
        <f>#REF!</f>
        <v>#REF!</v>
      </c>
      <c r="Q21" s="220" t="e">
        <f>#REF!</f>
        <v>#REF!</v>
      </c>
      <c r="R21" s="220" t="e">
        <f>#REF!</f>
        <v>#REF!</v>
      </c>
      <c r="S21" s="220" t="e">
        <f>#REF!</f>
        <v>#REF!</v>
      </c>
      <c r="T21" s="220" t="e">
        <f>#REF!</f>
        <v>#REF!</v>
      </c>
      <c r="U21" s="220" t="e">
        <f>#REF!</f>
        <v>#REF!</v>
      </c>
      <c r="V21" s="220" t="e">
        <f>#REF!</f>
        <v>#REF!</v>
      </c>
      <c r="W21" s="220" t="e">
        <f>#REF!</f>
        <v>#REF!</v>
      </c>
      <c r="X21" s="220" t="e">
        <f>#REF!</f>
        <v>#REF!</v>
      </c>
      <c r="Y21" s="220" t="e">
        <f>#REF!</f>
        <v>#REF!</v>
      </c>
      <c r="Z21" s="220" t="e">
        <f>#REF!</f>
        <v>#REF!</v>
      </c>
      <c r="AA21" s="220" t="e">
        <f>#REF!</f>
        <v>#REF!</v>
      </c>
      <c r="AB21" s="220" t="e">
        <f>#REF!</f>
        <v>#REF!</v>
      </c>
      <c r="AC21" s="220" t="e">
        <f>#REF!</f>
        <v>#REF!</v>
      </c>
      <c r="AD21" s="220" t="e">
        <f>#REF!</f>
        <v>#REF!</v>
      </c>
      <c r="AE21" s="220" t="e">
        <f>#REF!</f>
        <v>#REF!</v>
      </c>
      <c r="AF21" s="220" t="e">
        <f>#REF!</f>
        <v>#REF!</v>
      </c>
      <c r="AG21" s="220" t="e">
        <f>#REF!</f>
        <v>#REF!</v>
      </c>
      <c r="AH21" s="220" t="e">
        <f>#REF!</f>
        <v>#REF!</v>
      </c>
      <c r="AI21" s="220" t="e">
        <f>#REF!</f>
        <v>#REF!</v>
      </c>
      <c r="AJ21" s="220"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571" t="str">
        <f>TB_BS_en!A23</f>
        <v>Registered office of the accounting entity</v>
      </c>
      <c r="B23" s="571"/>
      <c r="C23" s="571"/>
      <c r="D23" s="571"/>
      <c r="E23" s="571"/>
      <c r="F23" s="571"/>
      <c r="G23" s="571"/>
      <c r="H23" s="571"/>
      <c r="I23" s="571"/>
      <c r="J23" s="571"/>
      <c r="K23" s="571"/>
      <c r="L23" s="571"/>
      <c r="M23" s="571"/>
      <c r="N23" s="571"/>
      <c r="O23" s="571"/>
      <c r="P23" s="571"/>
      <c r="Q23" s="571"/>
      <c r="R23" s="571"/>
      <c r="S23" s="571"/>
      <c r="T23" s="571"/>
      <c r="U23" s="571"/>
      <c r="V23" s="571"/>
      <c r="W23" s="571"/>
      <c r="X23" s="571"/>
      <c r="Y23" s="571"/>
      <c r="Z23" s="571"/>
      <c r="AA23" s="571"/>
      <c r="AB23" s="571"/>
      <c r="AC23" s="571"/>
      <c r="AD23" s="571"/>
      <c r="AE23" s="571"/>
      <c r="AF23" s="571"/>
      <c r="AG23" s="571"/>
      <c r="AH23" s="571"/>
      <c r="AI23" s="571"/>
      <c r="AJ23" s="571"/>
    </row>
    <row r="24" spans="1:37" ht="20.25" customHeight="1" x14ac:dyDescent="0.2">
      <c r="A24" s="71" t="s">
        <v>701</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702</v>
      </c>
      <c r="AE24" s="72"/>
      <c r="AF24" s="72"/>
      <c r="AG24" s="72"/>
      <c r="AH24" s="72"/>
      <c r="AI24" s="72"/>
      <c r="AJ24" s="73"/>
    </row>
    <row r="25" spans="1:37" ht="20.25" customHeight="1" x14ac:dyDescent="0.2">
      <c r="A25" s="220" t="e">
        <f>#REF!</f>
        <v>#REF!</v>
      </c>
      <c r="B25" s="220" t="e">
        <f>#REF!</f>
        <v>#REF!</v>
      </c>
      <c r="C25" s="220" t="e">
        <f>#REF!</f>
        <v>#REF!</v>
      </c>
      <c r="D25" s="220" t="e">
        <f>#REF!</f>
        <v>#REF!</v>
      </c>
      <c r="E25" s="220" t="e">
        <f>#REF!</f>
        <v>#REF!</v>
      </c>
      <c r="F25" s="220" t="e">
        <f>#REF!</f>
        <v>#REF!</v>
      </c>
      <c r="G25" s="220" t="e">
        <f>#REF!</f>
        <v>#REF!</v>
      </c>
      <c r="H25" s="220" t="e">
        <f>#REF!</f>
        <v>#REF!</v>
      </c>
      <c r="I25" s="220" t="e">
        <f>#REF!</f>
        <v>#REF!</v>
      </c>
      <c r="J25" s="220" t="e">
        <f>#REF!</f>
        <v>#REF!</v>
      </c>
      <c r="K25" s="220" t="e">
        <f>#REF!</f>
        <v>#REF!</v>
      </c>
      <c r="L25" s="220" t="e">
        <f>#REF!</f>
        <v>#REF!</v>
      </c>
      <c r="M25" s="220" t="e">
        <f>#REF!</f>
        <v>#REF!</v>
      </c>
      <c r="N25" s="220" t="e">
        <f>#REF!</f>
        <v>#REF!</v>
      </c>
      <c r="O25" s="220" t="e">
        <f>#REF!</f>
        <v>#REF!</v>
      </c>
      <c r="P25" s="220" t="e">
        <f>#REF!</f>
        <v>#REF!</v>
      </c>
      <c r="Q25" s="220" t="e">
        <f>#REF!</f>
        <v>#REF!</v>
      </c>
      <c r="R25" s="220" t="e">
        <f>#REF!</f>
        <v>#REF!</v>
      </c>
      <c r="S25" s="220" t="e">
        <f>#REF!</f>
        <v>#REF!</v>
      </c>
      <c r="T25" s="220" t="e">
        <f>#REF!</f>
        <v>#REF!</v>
      </c>
      <c r="U25" s="220" t="e">
        <f>#REF!</f>
        <v>#REF!</v>
      </c>
      <c r="V25" s="220" t="e">
        <f>#REF!</f>
        <v>#REF!</v>
      </c>
      <c r="W25" s="220" t="e">
        <f>#REF!</f>
        <v>#REF!</v>
      </c>
      <c r="X25" s="220" t="e">
        <f>#REF!</f>
        <v>#REF!</v>
      </c>
      <c r="Y25" s="220" t="e">
        <f>#REF!</f>
        <v>#REF!</v>
      </c>
      <c r="Z25" s="220" t="e">
        <f>#REF!</f>
        <v>#REF!</v>
      </c>
      <c r="AA25" s="220" t="e">
        <f>#REF!</f>
        <v>#REF!</v>
      </c>
      <c r="AB25" s="58"/>
      <c r="AC25" s="58"/>
      <c r="AD25" s="59" t="e">
        <f>#REF!</f>
        <v>#REF!</v>
      </c>
      <c r="AE25" s="220" t="e">
        <f>#REF!</f>
        <v>#REF!</v>
      </c>
      <c r="AF25" s="220" t="e">
        <f>#REF!</f>
        <v>#REF!</v>
      </c>
      <c r="AG25" s="220" t="e">
        <f>#REF!</f>
        <v>#REF!</v>
      </c>
      <c r="AH25" s="220" t="e">
        <f>#REF!</f>
        <v>#REF!</v>
      </c>
      <c r="AI25" s="220" t="e">
        <f>#REF!</f>
        <v>#REF!</v>
      </c>
      <c r="AJ25" s="220" t="e">
        <f>#REF!</f>
        <v>#REF!</v>
      </c>
    </row>
    <row r="26" spans="1:37" s="10" customFormat="1" ht="20.25" customHeight="1" x14ac:dyDescent="0.2">
      <c r="A26" s="76" t="s">
        <v>784</v>
      </c>
      <c r="B26" s="47"/>
      <c r="C26" s="47"/>
      <c r="D26" s="47"/>
      <c r="E26" s="47"/>
      <c r="F26" s="47"/>
      <c r="G26" s="47"/>
      <c r="H26" s="47" t="s">
        <v>785</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20" t="e">
        <f>#REF!</f>
        <v>#REF!</v>
      </c>
      <c r="B27" s="220" t="e">
        <f>#REF!</f>
        <v>#REF!</v>
      </c>
      <c r="C27" s="220" t="e">
        <f>#REF!</f>
        <v>#REF!</v>
      </c>
      <c r="D27" s="220" t="e">
        <f>#REF!</f>
        <v>#REF!</v>
      </c>
      <c r="E27" s="229" t="e">
        <f>#REF!</f>
        <v>#REF!</v>
      </c>
      <c r="F27" s="230"/>
      <c r="G27" s="221"/>
      <c r="H27" s="220" t="e">
        <f>#REF!</f>
        <v>#REF!</v>
      </c>
      <c r="I27" s="220" t="e">
        <f>#REF!</f>
        <v>#REF!</v>
      </c>
      <c r="J27" s="220" t="e">
        <f>#REF!</f>
        <v>#REF!</v>
      </c>
      <c r="K27" s="220" t="e">
        <f>#REF!</f>
        <v>#REF!</v>
      </c>
      <c r="L27" s="220" t="e">
        <f>#REF!</f>
        <v>#REF!</v>
      </c>
      <c r="M27" s="220" t="e">
        <f>#REF!</f>
        <v>#REF!</v>
      </c>
      <c r="N27" s="220" t="e">
        <f>#REF!</f>
        <v>#REF!</v>
      </c>
      <c r="O27" s="220" t="e">
        <f>#REF!</f>
        <v>#REF!</v>
      </c>
      <c r="P27" s="220" t="e">
        <f>#REF!</f>
        <v>#REF!</v>
      </c>
      <c r="Q27" s="220" t="e">
        <f>#REF!</f>
        <v>#REF!</v>
      </c>
      <c r="R27" s="220" t="e">
        <f>#REF!</f>
        <v>#REF!</v>
      </c>
      <c r="S27" s="220" t="e">
        <f>#REF!</f>
        <v>#REF!</v>
      </c>
      <c r="T27" s="220" t="e">
        <f>#REF!</f>
        <v>#REF!</v>
      </c>
      <c r="U27" s="220" t="e">
        <f>#REF!</f>
        <v>#REF!</v>
      </c>
      <c r="V27" s="220" t="e">
        <f>#REF!</f>
        <v>#REF!</v>
      </c>
      <c r="W27" s="220" t="e">
        <f>#REF!</f>
        <v>#REF!</v>
      </c>
      <c r="X27" s="220" t="e">
        <f>#REF!</f>
        <v>#REF!</v>
      </c>
      <c r="Y27" s="220" t="e">
        <f>#REF!</f>
        <v>#REF!</v>
      </c>
      <c r="Z27" s="220" t="e">
        <f>#REF!</f>
        <v>#REF!</v>
      </c>
      <c r="AA27" s="220" t="e">
        <f>#REF!</f>
        <v>#REF!</v>
      </c>
      <c r="AB27" s="220" t="e">
        <f>#REF!</f>
        <v>#REF!</v>
      </c>
      <c r="AC27" s="220" t="e">
        <f>#REF!</f>
        <v>#REF!</v>
      </c>
      <c r="AD27" s="220" t="e">
        <f>#REF!</f>
        <v>#REF!</v>
      </c>
      <c r="AE27" s="220" t="e">
        <f>#REF!</f>
        <v>#REF!</v>
      </c>
      <c r="AF27" s="59" t="e">
        <f>#REF!</f>
        <v>#REF!</v>
      </c>
      <c r="AG27" s="59" t="e">
        <f>#REF!</f>
        <v>#REF!</v>
      </c>
      <c r="AH27" s="59" t="e">
        <f>#REF!</f>
        <v>#REF!</v>
      </c>
      <c r="AI27" s="59" t="e">
        <f>#REF!</f>
        <v>#REF!</v>
      </c>
      <c r="AJ27" s="59" t="e">
        <f>#REF!</f>
        <v>#REF!</v>
      </c>
    </row>
    <row r="28" spans="1:37" s="10" customFormat="1" ht="20.25" customHeight="1" x14ac:dyDescent="0.2">
      <c r="A28" s="76" t="s">
        <v>786</v>
      </c>
      <c r="B28" s="47"/>
      <c r="C28" s="47"/>
      <c r="D28" s="47"/>
      <c r="E28" s="47"/>
      <c r="F28" s="47"/>
      <c r="G28" s="47"/>
      <c r="H28" s="47"/>
      <c r="I28" s="47"/>
      <c r="J28" s="47"/>
      <c r="K28" s="47"/>
      <c r="L28" s="47"/>
      <c r="M28" s="47"/>
      <c r="N28" s="47"/>
      <c r="O28" s="47"/>
      <c r="P28" s="47"/>
      <c r="Q28" s="47"/>
      <c r="R28" s="47"/>
      <c r="S28" s="47"/>
      <c r="T28" s="47" t="s">
        <v>787</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439</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439</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507</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703</v>
      </c>
      <c r="B33" s="72"/>
      <c r="C33" s="72"/>
      <c r="D33" s="72"/>
      <c r="E33" s="72"/>
      <c r="F33" s="72"/>
      <c r="G33" s="72"/>
      <c r="H33" s="72"/>
      <c r="I33" s="72"/>
      <c r="J33" s="73"/>
      <c r="K33" s="581" t="s">
        <v>788</v>
      </c>
      <c r="L33" s="582"/>
      <c r="M33" s="582"/>
      <c r="N33" s="582"/>
      <c r="O33" s="582"/>
      <c r="P33" s="582"/>
      <c r="Q33" s="582"/>
      <c r="R33" s="582"/>
      <c r="S33" s="582"/>
      <c r="T33" s="677"/>
      <c r="U33" s="581" t="s">
        <v>704</v>
      </c>
      <c r="V33" s="582"/>
      <c r="W33" s="582"/>
      <c r="X33" s="582"/>
      <c r="Y33" s="582"/>
      <c r="Z33" s="582"/>
      <c r="AA33" s="582"/>
      <c r="AB33" s="583"/>
      <c r="AC33" s="581" t="s">
        <v>868</v>
      </c>
      <c r="AD33" s="582"/>
      <c r="AE33" s="582"/>
      <c r="AF33" s="582"/>
      <c r="AG33" s="582"/>
      <c r="AH33" s="582"/>
      <c r="AI33" s="582"/>
      <c r="AJ33" s="583"/>
    </row>
    <row r="34" spans="1:39" ht="20.25" customHeight="1" x14ac:dyDescent="0.2">
      <c r="A34" s="220" t="e">
        <f>#REF!</f>
        <v>#REF!</v>
      </c>
      <c r="B34" s="220" t="e">
        <f>#REF!</f>
        <v>#REF!</v>
      </c>
      <c r="C34" s="221" t="s">
        <v>440</v>
      </c>
      <c r="D34" s="220" t="e">
        <f>#REF!</f>
        <v>#REF!</v>
      </c>
      <c r="E34" s="220" t="e">
        <f>#REF!</f>
        <v>#REF!</v>
      </c>
      <c r="F34" s="221" t="s">
        <v>440</v>
      </c>
      <c r="G34" s="220">
        <v>2</v>
      </c>
      <c r="H34" s="220">
        <v>0</v>
      </c>
      <c r="I34" s="222" t="e">
        <f>#REF!</f>
        <v>#REF!</v>
      </c>
      <c r="J34" s="220" t="e">
        <f>#REF!</f>
        <v>#REF!</v>
      </c>
      <c r="K34" s="584"/>
      <c r="L34" s="585"/>
      <c r="M34" s="585"/>
      <c r="N34" s="585"/>
      <c r="O34" s="585"/>
      <c r="P34" s="585"/>
      <c r="Q34" s="585"/>
      <c r="R34" s="585"/>
      <c r="S34" s="585"/>
      <c r="T34" s="678"/>
      <c r="U34" s="584"/>
      <c r="V34" s="585"/>
      <c r="W34" s="585"/>
      <c r="X34" s="585"/>
      <c r="Y34" s="585"/>
      <c r="Z34" s="585"/>
      <c r="AA34" s="585"/>
      <c r="AB34" s="586"/>
      <c r="AC34" s="584"/>
      <c r="AD34" s="585"/>
      <c r="AE34" s="585"/>
      <c r="AF34" s="585"/>
      <c r="AG34" s="585"/>
      <c r="AH34" s="585"/>
      <c r="AI34" s="585"/>
      <c r="AJ34" s="586"/>
    </row>
    <row r="35" spans="1:39" ht="23.25" customHeight="1" x14ac:dyDescent="0.2">
      <c r="A35" s="231"/>
      <c r="B35" s="232"/>
      <c r="C35" s="232"/>
      <c r="D35" s="232"/>
      <c r="E35" s="232"/>
      <c r="F35" s="232"/>
      <c r="G35" s="232"/>
      <c r="H35" s="232"/>
      <c r="I35" s="232"/>
      <c r="J35" s="233"/>
      <c r="K35" s="584"/>
      <c r="L35" s="585"/>
      <c r="M35" s="585"/>
      <c r="N35" s="585"/>
      <c r="O35" s="585"/>
      <c r="P35" s="585"/>
      <c r="Q35" s="585"/>
      <c r="R35" s="585"/>
      <c r="S35" s="585"/>
      <c r="T35" s="678"/>
      <c r="U35" s="584"/>
      <c r="V35" s="585"/>
      <c r="W35" s="585"/>
      <c r="X35" s="585"/>
      <c r="Y35" s="585"/>
      <c r="Z35" s="585"/>
      <c r="AA35" s="585"/>
      <c r="AB35" s="586"/>
      <c r="AC35" s="584"/>
      <c r="AD35" s="585"/>
      <c r="AE35" s="585"/>
      <c r="AF35" s="585"/>
      <c r="AG35" s="585"/>
      <c r="AH35" s="585"/>
      <c r="AI35" s="585"/>
      <c r="AJ35" s="586"/>
    </row>
    <row r="36" spans="1:39" s="5" customFormat="1" ht="20.25" customHeight="1" x14ac:dyDescent="0.2">
      <c r="A36" s="226" t="s">
        <v>705</v>
      </c>
      <c r="B36" s="227"/>
      <c r="C36" s="227"/>
      <c r="D36" s="227"/>
      <c r="E36" s="227"/>
      <c r="F36" s="227"/>
      <c r="G36" s="227"/>
      <c r="H36" s="227"/>
      <c r="I36" s="227"/>
      <c r="J36" s="228"/>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20" t="e">
        <f>#REF!</f>
        <v>#REF!</v>
      </c>
      <c r="B37" s="220" t="e">
        <f>#REF!</f>
        <v>#REF!</v>
      </c>
      <c r="C37" s="223" t="s">
        <v>440</v>
      </c>
      <c r="D37" s="220" t="e">
        <f>#REF!</f>
        <v>#REF!</v>
      </c>
      <c r="E37" s="220" t="e">
        <f>#REF!</f>
        <v>#REF!</v>
      </c>
      <c r="F37" s="223" t="s">
        <v>440</v>
      </c>
      <c r="G37" s="220" t="e">
        <f>#REF!</f>
        <v>#REF!</v>
      </c>
      <c r="H37" s="220" t="e">
        <f>#REF!</f>
        <v>#REF!</v>
      </c>
      <c r="I37" s="220" t="e">
        <f>#REF!</f>
        <v>#REF!</v>
      </c>
      <c r="J37" s="220"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4" type="noConversion"/>
  <pageMargins left="0.56000000000000005" right="0.21" top="0.35" bottom="0.28000000000000003" header="0.36" footer="0.19"/>
  <pageSetup paperSize="9" scale="98" orientation="portrait" horizontalDpi="1200"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RowHeight="12.75" x14ac:dyDescent="0.2"/>
  <cols>
    <col min="1" max="1" width="7.140625" style="129" customWidth="1"/>
    <col min="2" max="2" width="44.85546875" style="188"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538" t="s">
        <v>1291</v>
      </c>
      <c r="B1" s="667" t="s">
        <v>634</v>
      </c>
      <c r="C1" s="667" t="s">
        <v>390</v>
      </c>
      <c r="D1" s="672" t="s">
        <v>391</v>
      </c>
      <c r="E1" s="673"/>
      <c r="F1" s="22"/>
      <c r="G1" s="22"/>
    </row>
    <row r="2" spans="1:7" ht="32.25" x14ac:dyDescent="0.2">
      <c r="A2" s="540"/>
      <c r="B2" s="671"/>
      <c r="C2" s="671"/>
      <c r="D2" s="187" t="s">
        <v>392</v>
      </c>
      <c r="E2" s="187" t="s">
        <v>394</v>
      </c>
      <c r="F2" s="22"/>
      <c r="G2" s="22"/>
    </row>
    <row r="3" spans="1:7" ht="30.75" customHeight="1" x14ac:dyDescent="0.2">
      <c r="A3" s="204" t="s">
        <v>1066</v>
      </c>
      <c r="B3" s="200" t="s">
        <v>1463</v>
      </c>
      <c r="C3" s="196" t="s">
        <v>179</v>
      </c>
      <c r="D3" s="213">
        <f>VZaS!D3</f>
        <v>6220246</v>
      </c>
      <c r="E3" s="213">
        <f>VZaS!E3</f>
        <v>0</v>
      </c>
      <c r="F3" s="23"/>
      <c r="G3" s="23"/>
    </row>
    <row r="4" spans="1:7" ht="30.75" customHeight="1" x14ac:dyDescent="0.2">
      <c r="A4" s="205" t="s">
        <v>174</v>
      </c>
      <c r="B4" s="214" t="s">
        <v>1464</v>
      </c>
      <c r="C4" s="196" t="s">
        <v>180</v>
      </c>
      <c r="D4" s="123">
        <f>D5+D6+D7+D8+D9+D10+D11</f>
        <v>6219124</v>
      </c>
      <c r="E4" s="124">
        <f>E5+E6+E7+E8+E9+E10+E11</f>
        <v>5758029</v>
      </c>
      <c r="F4" s="24"/>
      <c r="G4" s="24"/>
    </row>
    <row r="5" spans="1:7" ht="26.25" customHeight="1" x14ac:dyDescent="0.2">
      <c r="A5" s="135" t="s">
        <v>1065</v>
      </c>
      <c r="B5" s="203" t="s">
        <v>1465</v>
      </c>
      <c r="C5" s="195" t="s">
        <v>181</v>
      </c>
      <c r="D5" s="213">
        <f>VZaS!D5</f>
        <v>5928676</v>
      </c>
      <c r="E5" s="213">
        <f>VZaS!E5</f>
        <v>5522085</v>
      </c>
      <c r="F5" s="24"/>
      <c r="G5" s="24"/>
    </row>
    <row r="6" spans="1:7" ht="26.25" customHeight="1" x14ac:dyDescent="0.2">
      <c r="A6" s="191" t="s">
        <v>153</v>
      </c>
      <c r="B6" s="203" t="s">
        <v>1466</v>
      </c>
      <c r="C6" s="195" t="s">
        <v>182</v>
      </c>
      <c r="D6" s="213">
        <f>VZaS!D6</f>
        <v>0</v>
      </c>
      <c r="E6" s="213">
        <f>VZaS!E6</f>
        <v>0</v>
      </c>
      <c r="F6" s="24"/>
      <c r="G6" s="24"/>
    </row>
    <row r="7" spans="1:7" ht="26.25" customHeight="1" x14ac:dyDescent="0.2">
      <c r="A7" s="135" t="s">
        <v>1068</v>
      </c>
      <c r="B7" s="203" t="s">
        <v>1467</v>
      </c>
      <c r="C7" s="195" t="s">
        <v>183</v>
      </c>
      <c r="D7" s="213">
        <f>VZaS!D7</f>
        <v>222102</v>
      </c>
      <c r="E7" s="213">
        <f>VZaS!E7</f>
        <v>164781</v>
      </c>
      <c r="F7" s="24"/>
      <c r="G7" s="24"/>
    </row>
    <row r="8" spans="1:7" ht="26.25" customHeight="1" x14ac:dyDescent="0.2">
      <c r="A8" s="204" t="s">
        <v>162</v>
      </c>
      <c r="B8" s="145" t="s">
        <v>1468</v>
      </c>
      <c r="C8" s="193" t="s">
        <v>184</v>
      </c>
      <c r="D8" s="213">
        <f>VZaS!D8</f>
        <v>0</v>
      </c>
      <c r="E8" s="213">
        <f>VZaS!E8</f>
        <v>0</v>
      </c>
      <c r="F8" s="24"/>
      <c r="G8" s="24"/>
    </row>
    <row r="9" spans="1:7" ht="26.25" customHeight="1" x14ac:dyDescent="0.2">
      <c r="A9" s="204" t="s">
        <v>496</v>
      </c>
      <c r="B9" s="145" t="s">
        <v>1469</v>
      </c>
      <c r="C9" s="193" t="s">
        <v>185</v>
      </c>
      <c r="D9" s="213">
        <f>VZaS!D9</f>
        <v>28654</v>
      </c>
      <c r="E9" s="213">
        <f>VZaS!E9</f>
        <v>29016</v>
      </c>
      <c r="F9" s="24"/>
      <c r="G9" s="24"/>
    </row>
    <row r="10" spans="1:7" ht="37.5" customHeight="1" x14ac:dyDescent="0.2">
      <c r="A10" s="204" t="s">
        <v>1072</v>
      </c>
      <c r="B10" s="200" t="s">
        <v>1470</v>
      </c>
      <c r="C10" s="193" t="s">
        <v>186</v>
      </c>
      <c r="D10" s="213">
        <f>VZaS!D10</f>
        <v>3907</v>
      </c>
      <c r="E10" s="213">
        <f>VZaS!E10</f>
        <v>672</v>
      </c>
      <c r="F10" s="24"/>
      <c r="G10" s="24"/>
    </row>
    <row r="11" spans="1:7" ht="26.25" customHeight="1" x14ac:dyDescent="0.2">
      <c r="A11" s="207" t="s">
        <v>1074</v>
      </c>
      <c r="B11" s="206" t="s">
        <v>1471</v>
      </c>
      <c r="C11" s="195" t="s">
        <v>187</v>
      </c>
      <c r="D11" s="213">
        <f>VZaS!D11</f>
        <v>35785</v>
      </c>
      <c r="E11" s="213">
        <f>VZaS!E11</f>
        <v>41475</v>
      </c>
      <c r="F11" s="23"/>
      <c r="G11" s="23"/>
    </row>
    <row r="12" spans="1:7" ht="33" customHeight="1" x14ac:dyDescent="0.2">
      <c r="A12" s="219" t="s">
        <v>1076</v>
      </c>
      <c r="B12" s="217" t="s">
        <v>1472</v>
      </c>
      <c r="C12" s="194" t="s">
        <v>949</v>
      </c>
      <c r="D12" s="123">
        <f>D13+D14+D15+D16+D17+D22+D23+D26+D27+D30</f>
        <v>5621596</v>
      </c>
      <c r="E12" s="123">
        <f>E13+E14+E15+E16+E17+E22+E23+E26+E27+E30</f>
        <v>7026738</v>
      </c>
      <c r="F12" s="24"/>
      <c r="G12" s="24"/>
    </row>
    <row r="13" spans="1:7" ht="26.25" customHeight="1" x14ac:dyDescent="0.2">
      <c r="A13" s="134" t="s">
        <v>1078</v>
      </c>
      <c r="B13" s="121" t="s">
        <v>1473</v>
      </c>
      <c r="C13" s="193" t="s">
        <v>950</v>
      </c>
      <c r="D13" s="213">
        <f>VZaS!D13</f>
        <v>3302518</v>
      </c>
      <c r="E13" s="213">
        <f>VZaS!E13</f>
        <v>3258781</v>
      </c>
      <c r="F13" s="24"/>
      <c r="G13" s="24"/>
    </row>
    <row r="14" spans="1:7" ht="26.25" customHeight="1" x14ac:dyDescent="0.2">
      <c r="A14" s="208" t="s">
        <v>1079</v>
      </c>
      <c r="B14" s="206" t="s">
        <v>1474</v>
      </c>
      <c r="C14" s="195" t="s">
        <v>951</v>
      </c>
      <c r="D14" s="213">
        <f>VZaS!D14</f>
        <v>201794</v>
      </c>
      <c r="E14" s="213">
        <f>VZaS!E14</f>
        <v>186854</v>
      </c>
      <c r="F14" s="24"/>
      <c r="G14" s="24"/>
    </row>
    <row r="15" spans="1:7" ht="26.25" customHeight="1" x14ac:dyDescent="0.2">
      <c r="A15" s="122" t="s">
        <v>1082</v>
      </c>
      <c r="B15" s="121" t="s">
        <v>1475</v>
      </c>
      <c r="C15" s="193" t="s">
        <v>952</v>
      </c>
      <c r="D15" s="213">
        <f>VZaS!D15</f>
        <v>17630</v>
      </c>
      <c r="E15" s="213">
        <f>VZaS!E15</f>
        <v>-7000</v>
      </c>
      <c r="F15" s="24"/>
      <c r="G15" s="24"/>
    </row>
    <row r="16" spans="1:7" ht="26.25" customHeight="1" x14ac:dyDescent="0.2">
      <c r="A16" s="122" t="s">
        <v>1084</v>
      </c>
      <c r="B16" s="121" t="s">
        <v>1476</v>
      </c>
      <c r="C16" s="193" t="s">
        <v>953</v>
      </c>
      <c r="D16" s="213">
        <f>VZaS!D16</f>
        <v>584321</v>
      </c>
      <c r="E16" s="213">
        <f>VZaS!E16</f>
        <v>497083</v>
      </c>
      <c r="F16" s="24"/>
      <c r="G16" s="24"/>
    </row>
    <row r="17" spans="1:7" ht="26.25" customHeight="1" x14ac:dyDescent="0.2">
      <c r="A17" s="134" t="s">
        <v>1086</v>
      </c>
      <c r="B17" s="121" t="s">
        <v>1477</v>
      </c>
      <c r="C17" s="193" t="s">
        <v>756</v>
      </c>
      <c r="D17" s="124">
        <f>D18+D19+D20+D21</f>
        <v>1327043</v>
      </c>
      <c r="E17" s="124">
        <f>E18+E19+E20+E21</f>
        <v>1195577</v>
      </c>
      <c r="F17" s="24"/>
      <c r="G17" s="24"/>
    </row>
    <row r="18" spans="1:7" ht="26.25" customHeight="1" x14ac:dyDescent="0.2">
      <c r="A18" s="134" t="s">
        <v>1087</v>
      </c>
      <c r="B18" s="121" t="s">
        <v>1478</v>
      </c>
      <c r="C18" s="193" t="s">
        <v>757</v>
      </c>
      <c r="D18" s="213">
        <f>VZaS!D18</f>
        <v>922313</v>
      </c>
      <c r="E18" s="213">
        <f>VZaS!E18</f>
        <v>863552</v>
      </c>
      <c r="F18" s="24"/>
      <c r="G18" s="24"/>
    </row>
    <row r="19" spans="1:7" ht="26.25" customHeight="1" x14ac:dyDescent="0.2">
      <c r="A19" s="134" t="s">
        <v>155</v>
      </c>
      <c r="B19" s="121" t="s">
        <v>1479</v>
      </c>
      <c r="C19" s="193" t="s">
        <v>758</v>
      </c>
      <c r="D19" s="213">
        <f>VZaS!D19</f>
        <v>46518</v>
      </c>
      <c r="E19" s="213">
        <f>VZaS!E19</f>
        <v>0</v>
      </c>
      <c r="F19" s="24"/>
      <c r="G19" s="24"/>
    </row>
    <row r="20" spans="1:7" ht="30" customHeight="1" x14ac:dyDescent="0.2">
      <c r="A20" s="122" t="s">
        <v>136</v>
      </c>
      <c r="B20" s="121" t="s">
        <v>1480</v>
      </c>
      <c r="C20" s="193" t="s">
        <v>759</v>
      </c>
      <c r="D20" s="213">
        <f>VZaS!D20</f>
        <v>327126</v>
      </c>
      <c r="E20" s="213">
        <f>VZaS!E20</f>
        <v>297367</v>
      </c>
      <c r="F20" s="23"/>
      <c r="G20" s="23"/>
    </row>
    <row r="21" spans="1:7" ht="33" customHeight="1" x14ac:dyDescent="0.2">
      <c r="A21" s="122" t="s">
        <v>673</v>
      </c>
      <c r="B21" s="121" t="s">
        <v>1481</v>
      </c>
      <c r="C21" s="193" t="s">
        <v>760</v>
      </c>
      <c r="D21" s="213">
        <f>VZaS!D21</f>
        <v>31086</v>
      </c>
      <c r="E21" s="213">
        <f>VZaS!E21</f>
        <v>34658</v>
      </c>
      <c r="F21" s="24"/>
      <c r="G21" s="24"/>
    </row>
    <row r="22" spans="1:7" ht="26.25" customHeight="1" x14ac:dyDescent="0.2">
      <c r="A22" s="134" t="s">
        <v>1090</v>
      </c>
      <c r="B22" s="121" t="s">
        <v>1482</v>
      </c>
      <c r="C22" s="193" t="s">
        <v>761</v>
      </c>
      <c r="D22" s="213">
        <f>VZaS!D22</f>
        <v>8568</v>
      </c>
      <c r="E22" s="213">
        <f>VZaS!E22</f>
        <v>8785</v>
      </c>
      <c r="F22" s="24"/>
      <c r="G22" s="24"/>
    </row>
    <row r="23" spans="1:7" ht="33.75" customHeight="1" x14ac:dyDescent="0.2">
      <c r="A23" s="134" t="s">
        <v>1091</v>
      </c>
      <c r="B23" s="215" t="s">
        <v>1483</v>
      </c>
      <c r="C23" s="193" t="s">
        <v>46</v>
      </c>
      <c r="D23" s="124">
        <f>D24+D25</f>
        <v>110973</v>
      </c>
      <c r="E23" s="124">
        <f>E24+E25</f>
        <v>97617</v>
      </c>
      <c r="F23" s="24"/>
      <c r="G23" s="24"/>
    </row>
    <row r="24" spans="1:7" ht="26.25" customHeight="1" x14ac:dyDescent="0.2">
      <c r="A24" s="122" t="s">
        <v>1092</v>
      </c>
      <c r="B24" s="215" t="s">
        <v>1484</v>
      </c>
      <c r="C24" s="193" t="s">
        <v>47</v>
      </c>
      <c r="D24" s="213">
        <f>VZaS!D24</f>
        <v>110973</v>
      </c>
      <c r="E24" s="213">
        <f>VZaS!E24</f>
        <v>97617</v>
      </c>
      <c r="F24" s="24"/>
      <c r="G24" s="24"/>
    </row>
    <row r="25" spans="1:7" ht="26.25" customHeight="1" x14ac:dyDescent="0.2">
      <c r="A25" s="134" t="s">
        <v>155</v>
      </c>
      <c r="B25" s="215" t="s">
        <v>1485</v>
      </c>
      <c r="C25" s="193" t="s">
        <v>48</v>
      </c>
      <c r="D25" s="213">
        <f>VZaS!D25</f>
        <v>0</v>
      </c>
      <c r="E25" s="213">
        <f>VZaS!E25</f>
        <v>0</v>
      </c>
      <c r="F25" s="24"/>
      <c r="G25" s="24"/>
    </row>
    <row r="26" spans="1:7" ht="26.25" customHeight="1" x14ac:dyDescent="0.2">
      <c r="A26" s="134" t="s">
        <v>1096</v>
      </c>
      <c r="B26" s="121" t="s">
        <v>1486</v>
      </c>
      <c r="C26" s="193" t="s">
        <v>49</v>
      </c>
      <c r="D26" s="213">
        <f>VZaS!D26</f>
        <v>1045</v>
      </c>
      <c r="E26" s="213">
        <f>VZaS!E26</f>
        <v>0</v>
      </c>
      <c r="F26" s="24"/>
      <c r="G26" s="24"/>
    </row>
    <row r="27" spans="1:7" ht="26.25" customHeight="1" x14ac:dyDescent="0.2">
      <c r="A27" s="134" t="s">
        <v>178</v>
      </c>
      <c r="B27" s="121" t="s">
        <v>1487</v>
      </c>
      <c r="C27" s="193" t="s">
        <v>50</v>
      </c>
      <c r="D27" s="213">
        <f>VZaS!D27</f>
        <v>19242</v>
      </c>
      <c r="E27" s="213">
        <f>VZaS!E27</f>
        <v>8877</v>
      </c>
      <c r="F27" s="23"/>
      <c r="G27" s="23"/>
    </row>
    <row r="28" spans="1:7" ht="26.25" customHeight="1" x14ac:dyDescent="0.2">
      <c r="A28" s="538" t="s">
        <v>1291</v>
      </c>
      <c r="B28" s="667" t="s">
        <v>634</v>
      </c>
      <c r="C28" s="667" t="s">
        <v>390</v>
      </c>
      <c r="D28" s="672" t="s">
        <v>391</v>
      </c>
      <c r="E28" s="673"/>
      <c r="F28" s="23"/>
      <c r="G28" s="23"/>
    </row>
    <row r="29" spans="1:7" ht="26.25" customHeight="1" x14ac:dyDescent="0.2">
      <c r="A29" s="540"/>
      <c r="B29" s="671"/>
      <c r="C29" s="671"/>
      <c r="D29" s="187" t="s">
        <v>392</v>
      </c>
      <c r="E29" s="187" t="s">
        <v>394</v>
      </c>
      <c r="F29" s="23"/>
      <c r="G29" s="23"/>
    </row>
    <row r="30" spans="1:7" ht="26.25" customHeight="1" x14ac:dyDescent="0.2">
      <c r="A30" s="134" t="s">
        <v>1097</v>
      </c>
      <c r="B30" s="121" t="s">
        <v>1488</v>
      </c>
      <c r="C30" s="193" t="s">
        <v>51</v>
      </c>
      <c r="D30" s="213">
        <f>VZaS!D28</f>
        <v>48462</v>
      </c>
      <c r="E30" s="213">
        <f>VZaS!E30</f>
        <v>1780164</v>
      </c>
      <c r="F30" s="24"/>
      <c r="G30" s="24"/>
    </row>
    <row r="31" spans="1:7" ht="21" x14ac:dyDescent="0.2">
      <c r="A31" s="135" t="s">
        <v>177</v>
      </c>
      <c r="B31" s="120" t="s">
        <v>1489</v>
      </c>
      <c r="C31" s="194" t="s">
        <v>52</v>
      </c>
      <c r="D31" s="123">
        <f>D4-D12</f>
        <v>597528</v>
      </c>
      <c r="E31" s="123">
        <f>E4-E12</f>
        <v>-1268709</v>
      </c>
      <c r="F31" s="24"/>
      <c r="G31" s="24"/>
    </row>
    <row r="32" spans="1:7" ht="31.5" customHeight="1" x14ac:dyDescent="0.2">
      <c r="A32" s="135" t="s">
        <v>172</v>
      </c>
      <c r="B32" s="120" t="s">
        <v>1490</v>
      </c>
      <c r="C32" s="194" t="s">
        <v>53</v>
      </c>
      <c r="D32" s="123">
        <f>D5+D6+D7+D8+D9-(D13+D14+D15+D16)</f>
        <v>2073169</v>
      </c>
      <c r="E32" s="123">
        <f>E5+E6+E7+E8+E9-(E13+E14+E15+E16)</f>
        <v>1780164</v>
      </c>
      <c r="F32" s="23"/>
      <c r="G32" s="23"/>
    </row>
    <row r="33" spans="1:20" ht="28.5" customHeight="1" x14ac:dyDescent="0.2">
      <c r="A33" s="119" t="s">
        <v>1125</v>
      </c>
      <c r="B33" s="120" t="s">
        <v>1495</v>
      </c>
      <c r="C33" s="194" t="s">
        <v>54</v>
      </c>
      <c r="D33" s="123">
        <f>D34+D35+D39+D43+D46+D47+D48</f>
        <v>1123</v>
      </c>
      <c r="E33" s="123">
        <f>E34+E35+E39+E43+E46+E47+E48</f>
        <v>1183</v>
      </c>
      <c r="F33" s="24"/>
      <c r="G33" s="24"/>
    </row>
    <row r="34" spans="1:20" ht="26.25" customHeight="1" x14ac:dyDescent="0.2">
      <c r="A34" s="134" t="s">
        <v>487</v>
      </c>
      <c r="B34" s="121" t="s">
        <v>1492</v>
      </c>
      <c r="C34" s="193" t="s">
        <v>55</v>
      </c>
      <c r="D34" s="213">
        <f>VZaS!D34</f>
        <v>0</v>
      </c>
      <c r="E34" s="213">
        <f>VZaS!E34</f>
        <v>0</v>
      </c>
      <c r="F34" s="24"/>
      <c r="G34" s="24"/>
    </row>
    <row r="35" spans="1:20" ht="30.6" customHeight="1" x14ac:dyDescent="0.2">
      <c r="A35" s="134" t="s">
        <v>166</v>
      </c>
      <c r="B35" s="121" t="s">
        <v>1493</v>
      </c>
      <c r="C35" s="193" t="s">
        <v>56</v>
      </c>
      <c r="D35" s="123">
        <f>D36+D37+D38</f>
        <v>0</v>
      </c>
      <c r="E35" s="123">
        <f>E36+E37+E38</f>
        <v>0</v>
      </c>
      <c r="F35" s="24"/>
      <c r="G35" s="24"/>
    </row>
    <row r="36" spans="1:20" ht="26.25" customHeight="1" x14ac:dyDescent="0.2">
      <c r="A36" s="134" t="s">
        <v>1105</v>
      </c>
      <c r="B36" s="121" t="s">
        <v>1496</v>
      </c>
      <c r="C36" s="193" t="s">
        <v>57</v>
      </c>
      <c r="D36" s="213">
        <f>VZaS!D36</f>
        <v>0</v>
      </c>
      <c r="E36" s="213">
        <f>VZaS!E36</f>
        <v>0</v>
      </c>
      <c r="F36" s="24"/>
      <c r="G36" s="24"/>
    </row>
    <row r="37" spans="1:20" ht="26.25" customHeight="1" x14ac:dyDescent="0.2">
      <c r="A37" s="134" t="s">
        <v>155</v>
      </c>
      <c r="B37" s="121" t="s">
        <v>1497</v>
      </c>
      <c r="C37" s="193" t="s">
        <v>58</v>
      </c>
      <c r="D37" s="213">
        <f>VZaS!D37</f>
        <v>0</v>
      </c>
      <c r="E37" s="213">
        <f>VZaS!E37</f>
        <v>0</v>
      </c>
      <c r="F37" s="24"/>
      <c r="G37" s="24"/>
    </row>
    <row r="38" spans="1:20" ht="25.9" customHeight="1" x14ac:dyDescent="0.2">
      <c r="A38" s="122" t="s">
        <v>136</v>
      </c>
      <c r="B38" s="121" t="s">
        <v>1498</v>
      </c>
      <c r="C38" s="193" t="s">
        <v>59</v>
      </c>
      <c r="D38" s="213">
        <f>VZaS!D38</f>
        <v>0</v>
      </c>
      <c r="E38" s="213">
        <f>VZaS!E38</f>
        <v>0</v>
      </c>
      <c r="F38" s="24"/>
      <c r="G38" s="24"/>
    </row>
    <row r="39" spans="1:20" ht="26.25" customHeight="1" x14ac:dyDescent="0.2">
      <c r="A39" s="122" t="s">
        <v>1109</v>
      </c>
      <c r="B39" s="121" t="s">
        <v>1499</v>
      </c>
      <c r="C39" s="193" t="s">
        <v>60</v>
      </c>
      <c r="D39" s="123">
        <f>D40+D41+D42</f>
        <v>0</v>
      </c>
      <c r="E39" s="123">
        <f>E40+E41+E42</f>
        <v>0</v>
      </c>
      <c r="F39" s="24"/>
      <c r="G39" s="24"/>
    </row>
    <row r="40" spans="1:20" ht="26.25" customHeight="1" x14ac:dyDescent="0.2">
      <c r="A40" s="74" t="s">
        <v>1111</v>
      </c>
      <c r="B40" s="121" t="s">
        <v>1500</v>
      </c>
      <c r="C40" s="193" t="s">
        <v>61</v>
      </c>
      <c r="D40" s="213">
        <f>VZaS!D40</f>
        <v>0</v>
      </c>
      <c r="E40" s="213">
        <f>VZaS!E40</f>
        <v>0</v>
      </c>
      <c r="F40" s="24"/>
      <c r="G40" s="24"/>
    </row>
    <row r="41" spans="1:20" ht="26.25" customHeight="1" x14ac:dyDescent="0.2">
      <c r="A41" s="134" t="s">
        <v>155</v>
      </c>
      <c r="B41" s="121" t="s">
        <v>1501</v>
      </c>
      <c r="C41" s="193" t="s">
        <v>62</v>
      </c>
      <c r="D41" s="213">
        <f>VZaS!D41</f>
        <v>0</v>
      </c>
      <c r="E41" s="213">
        <f>VZaS!E41</f>
        <v>0</v>
      </c>
      <c r="F41" s="24"/>
      <c r="G41" s="24"/>
    </row>
    <row r="42" spans="1:20" ht="25.35" customHeight="1" x14ac:dyDescent="0.2">
      <c r="A42" s="122" t="s">
        <v>136</v>
      </c>
      <c r="B42" s="189" t="s">
        <v>1502</v>
      </c>
      <c r="C42" s="193" t="s">
        <v>63</v>
      </c>
      <c r="D42" s="213">
        <f>VZaS!D42</f>
        <v>0</v>
      </c>
      <c r="E42" s="213">
        <f>VZaS!E42</f>
        <v>0</v>
      </c>
      <c r="F42" s="24"/>
      <c r="G42" s="24"/>
      <c r="S42" s="31"/>
      <c r="T42" s="31"/>
    </row>
    <row r="43" spans="1:20" ht="25.9" customHeight="1" x14ac:dyDescent="0.2">
      <c r="A43" s="74" t="s">
        <v>1115</v>
      </c>
      <c r="B43" s="121" t="s">
        <v>1503</v>
      </c>
      <c r="C43" s="193" t="s">
        <v>64</v>
      </c>
      <c r="D43" s="123">
        <f>D44+D45</f>
        <v>946</v>
      </c>
      <c r="E43" s="123">
        <f>E44+E45</f>
        <v>908</v>
      </c>
      <c r="F43" s="24"/>
      <c r="G43" s="24"/>
    </row>
    <row r="44" spans="1:20" ht="26.25" customHeight="1" x14ac:dyDescent="0.2">
      <c r="A44" s="122" t="s">
        <v>1119</v>
      </c>
      <c r="B44" s="121" t="s">
        <v>1504</v>
      </c>
      <c r="C44" s="193" t="s">
        <v>65</v>
      </c>
      <c r="D44" s="213">
        <f>VZaS!D44</f>
        <v>0</v>
      </c>
      <c r="E44" s="213">
        <f>VZaS!E44</f>
        <v>0</v>
      </c>
      <c r="F44" s="24"/>
      <c r="G44" s="24"/>
    </row>
    <row r="45" spans="1:20" ht="26.25" customHeight="1" x14ac:dyDescent="0.2">
      <c r="A45" s="134" t="s">
        <v>155</v>
      </c>
      <c r="B45" s="121" t="s">
        <v>1505</v>
      </c>
      <c r="C45" s="193" t="s">
        <v>66</v>
      </c>
      <c r="D45" s="213">
        <f>VZaS!D45</f>
        <v>946</v>
      </c>
      <c r="E45" s="213">
        <f>VZaS!E45</f>
        <v>908</v>
      </c>
      <c r="F45" s="24"/>
      <c r="G45" s="24"/>
    </row>
    <row r="46" spans="1:20" ht="26.25" customHeight="1" x14ac:dyDescent="0.2">
      <c r="A46" s="122" t="s">
        <v>1118</v>
      </c>
      <c r="B46" s="121" t="s">
        <v>1506</v>
      </c>
      <c r="C46" s="193" t="s">
        <v>67</v>
      </c>
      <c r="D46" s="213">
        <f>VZaS!D46</f>
        <v>177</v>
      </c>
      <c r="E46" s="213">
        <f>VZaS!E46</f>
        <v>275</v>
      </c>
      <c r="F46" s="24"/>
      <c r="G46" s="24"/>
    </row>
    <row r="47" spans="1:20" ht="26.25" customHeight="1" x14ac:dyDescent="0.2">
      <c r="A47" s="192" t="s">
        <v>1121</v>
      </c>
      <c r="B47" s="121" t="s">
        <v>1507</v>
      </c>
      <c r="C47" s="193" t="s">
        <v>68</v>
      </c>
      <c r="D47" s="213">
        <f>VZaS!D47</f>
        <v>0</v>
      </c>
      <c r="E47" s="213">
        <f>VZaS!E47</f>
        <v>0</v>
      </c>
      <c r="F47" s="24"/>
      <c r="G47" s="24"/>
    </row>
    <row r="48" spans="1:20" ht="26.25" customHeight="1" x14ac:dyDescent="0.2">
      <c r="A48" s="122" t="s">
        <v>1123</v>
      </c>
      <c r="B48" s="121" t="s">
        <v>22</v>
      </c>
      <c r="C48" s="193" t="s">
        <v>69</v>
      </c>
      <c r="D48" s="213">
        <f>VZaS!D48</f>
        <v>0</v>
      </c>
      <c r="E48" s="213">
        <f>VZaS!E48</f>
        <v>0</v>
      </c>
      <c r="F48" s="24"/>
      <c r="G48" s="24"/>
    </row>
    <row r="49" spans="1:7" ht="32.25" customHeight="1" x14ac:dyDescent="0.2">
      <c r="A49" s="119" t="s">
        <v>1124</v>
      </c>
      <c r="B49" s="217" t="s">
        <v>1508</v>
      </c>
      <c r="C49" s="194" t="s">
        <v>70</v>
      </c>
      <c r="D49" s="124">
        <f>D50+D51+D52+D53+D58+D59+D60</f>
        <v>28123</v>
      </c>
      <c r="E49" s="124">
        <f>E50+E51+E52+E53+E58+E59+E60</f>
        <v>44648</v>
      </c>
      <c r="F49" s="24"/>
      <c r="G49" s="24"/>
    </row>
    <row r="50" spans="1:7" ht="30.95" customHeight="1" x14ac:dyDescent="0.2">
      <c r="A50" s="122" t="s">
        <v>1126</v>
      </c>
      <c r="B50" s="121" t="s">
        <v>1509</v>
      </c>
      <c r="C50" s="193" t="s">
        <v>75</v>
      </c>
      <c r="D50" s="213">
        <f>VZaS!D50</f>
        <v>0</v>
      </c>
      <c r="E50" s="213">
        <f>VZaS!E50</f>
        <v>0</v>
      </c>
      <c r="F50" s="24"/>
      <c r="G50" s="26"/>
    </row>
    <row r="51" spans="1:7" ht="45.75" customHeight="1" x14ac:dyDescent="0.2">
      <c r="A51" s="122" t="s">
        <v>1128</v>
      </c>
      <c r="B51" s="206" t="s">
        <v>1510</v>
      </c>
      <c r="C51" s="195" t="s">
        <v>76</v>
      </c>
      <c r="D51" s="213">
        <f>VZaS!D51</f>
        <v>0</v>
      </c>
      <c r="E51" s="213">
        <f>VZaS!E51</f>
        <v>0</v>
      </c>
      <c r="F51" s="24"/>
      <c r="G51" s="26"/>
    </row>
    <row r="52" spans="1:7" ht="30" customHeight="1" x14ac:dyDescent="0.2">
      <c r="A52" s="208" t="s">
        <v>1129</v>
      </c>
      <c r="B52" s="206" t="s">
        <v>1511</v>
      </c>
      <c r="C52" s="195" t="s">
        <v>77</v>
      </c>
      <c r="D52" s="213">
        <f>VZaS!D52</f>
        <v>0</v>
      </c>
      <c r="E52" s="213">
        <f>VZaS!E52</f>
        <v>0</v>
      </c>
      <c r="F52" s="24"/>
      <c r="G52" s="26"/>
    </row>
    <row r="53" spans="1:7" ht="28.5" customHeight="1" x14ac:dyDescent="0.2">
      <c r="A53" s="208" t="s">
        <v>1132</v>
      </c>
      <c r="B53" s="121" t="s">
        <v>1512</v>
      </c>
      <c r="C53" s="193" t="s">
        <v>78</v>
      </c>
      <c r="D53" s="124">
        <f>D54+D57</f>
        <v>23770</v>
      </c>
      <c r="E53" s="124">
        <f>E54+E57</f>
        <v>39889</v>
      </c>
      <c r="F53" s="24"/>
      <c r="G53" s="32"/>
    </row>
    <row r="54" spans="1:7" ht="26.25" customHeight="1" x14ac:dyDescent="0.2">
      <c r="A54" s="122" t="s">
        <v>1134</v>
      </c>
      <c r="B54" s="121" t="s">
        <v>1513</v>
      </c>
      <c r="C54" s="193" t="s">
        <v>300</v>
      </c>
      <c r="D54" s="213">
        <f>VZaS!D54</f>
        <v>20315</v>
      </c>
      <c r="E54" s="213">
        <f>VZaS!E54</f>
        <v>35458</v>
      </c>
      <c r="F54" s="24"/>
      <c r="G54" s="32"/>
    </row>
    <row r="55" spans="1:7" ht="26.25" customHeight="1" x14ac:dyDescent="0.2">
      <c r="A55" s="538" t="s">
        <v>1291</v>
      </c>
      <c r="B55" s="667" t="s">
        <v>634</v>
      </c>
      <c r="C55" s="667" t="s">
        <v>390</v>
      </c>
      <c r="D55" s="672" t="s">
        <v>391</v>
      </c>
      <c r="E55" s="673"/>
      <c r="F55" s="24"/>
      <c r="G55" s="32"/>
    </row>
    <row r="56" spans="1:7" ht="26.25" customHeight="1" x14ac:dyDescent="0.2">
      <c r="A56" s="540"/>
      <c r="B56" s="671"/>
      <c r="C56" s="671"/>
      <c r="D56" s="187" t="s">
        <v>392</v>
      </c>
      <c r="E56" s="187" t="s">
        <v>394</v>
      </c>
      <c r="F56" s="24"/>
      <c r="G56" s="32"/>
    </row>
    <row r="57" spans="1:7" ht="26.25" customHeight="1" x14ac:dyDescent="0.2">
      <c r="A57" s="134" t="s">
        <v>155</v>
      </c>
      <c r="B57" s="121" t="s">
        <v>1514</v>
      </c>
      <c r="C57" s="193" t="s">
        <v>301</v>
      </c>
      <c r="D57" s="213">
        <f>VZaS!D55</f>
        <v>3455</v>
      </c>
      <c r="E57" s="213">
        <f>VZaS!E55</f>
        <v>4431</v>
      </c>
      <c r="F57" s="24"/>
      <c r="G57" s="32"/>
    </row>
    <row r="58" spans="1:7" ht="32.25" customHeight="1" x14ac:dyDescent="0.2">
      <c r="A58" s="122" t="s">
        <v>1136</v>
      </c>
      <c r="B58" s="206" t="s">
        <v>1515</v>
      </c>
      <c r="C58" s="195" t="s">
        <v>302</v>
      </c>
      <c r="D58" s="123"/>
      <c r="E58" s="213">
        <f>VZaS!E56</f>
        <v>129</v>
      </c>
      <c r="F58" s="24"/>
      <c r="G58" s="24"/>
    </row>
    <row r="59" spans="1:7" ht="26.25" customHeight="1" x14ac:dyDescent="0.2">
      <c r="A59" s="122" t="s">
        <v>1138</v>
      </c>
      <c r="B59" s="136" t="s">
        <v>1516</v>
      </c>
      <c r="C59" s="193" t="s">
        <v>303</v>
      </c>
      <c r="D59" s="213">
        <f>VZaS!D57</f>
        <v>0</v>
      </c>
      <c r="E59" s="213">
        <f>VZaS!E57</f>
        <v>0</v>
      </c>
      <c r="F59" s="24"/>
      <c r="G59" s="24"/>
    </row>
    <row r="60" spans="1:7" ht="26.25" customHeight="1" x14ac:dyDescent="0.2">
      <c r="A60" s="122" t="s">
        <v>1139</v>
      </c>
      <c r="B60" s="137" t="s">
        <v>1517</v>
      </c>
      <c r="C60" s="193" t="s">
        <v>304</v>
      </c>
      <c r="D60" s="213">
        <f>VZaS!D58</f>
        <v>4353</v>
      </c>
      <c r="E60" s="213">
        <f>VZaS!E58</f>
        <v>4630</v>
      </c>
      <c r="F60" s="24"/>
      <c r="G60" s="24"/>
    </row>
    <row r="61" spans="1:7" ht="26.25" customHeight="1" x14ac:dyDescent="0.2">
      <c r="A61" s="135" t="s">
        <v>177</v>
      </c>
      <c r="B61" s="120" t="s">
        <v>1518</v>
      </c>
      <c r="C61" s="194" t="s">
        <v>305</v>
      </c>
      <c r="D61" s="123">
        <f>D33-D49</f>
        <v>-27000</v>
      </c>
      <c r="E61" s="123">
        <f>E33-E49</f>
        <v>-43465</v>
      </c>
      <c r="F61" s="24"/>
      <c r="G61" s="24"/>
    </row>
    <row r="62" spans="1:7" ht="26.25" customHeight="1" x14ac:dyDescent="0.2">
      <c r="A62" s="216" t="s">
        <v>1143</v>
      </c>
      <c r="B62" s="217" t="s">
        <v>1519</v>
      </c>
      <c r="C62" s="193" t="s">
        <v>306</v>
      </c>
      <c r="D62" s="124">
        <f>D31+D61</f>
        <v>570528</v>
      </c>
      <c r="E62" s="124">
        <f>E31+E61</f>
        <v>-1312174</v>
      </c>
      <c r="F62" s="24"/>
      <c r="G62" s="24"/>
    </row>
    <row r="63" spans="1:7" ht="26.25" customHeight="1" x14ac:dyDescent="0.2">
      <c r="A63" s="122" t="s">
        <v>1144</v>
      </c>
      <c r="B63" s="136" t="s">
        <v>1520</v>
      </c>
      <c r="C63" s="193" t="s">
        <v>307</v>
      </c>
      <c r="D63" s="124">
        <f>D64+D65</f>
        <v>133055.96</v>
      </c>
      <c r="E63" s="124">
        <f>E64+E65</f>
        <v>109698</v>
      </c>
      <c r="F63" s="24"/>
      <c r="G63" s="24"/>
    </row>
    <row r="64" spans="1:7" ht="26.25" customHeight="1" x14ac:dyDescent="0.2">
      <c r="A64" s="122" t="s">
        <v>1146</v>
      </c>
      <c r="B64" s="138" t="s">
        <v>1521</v>
      </c>
      <c r="C64" s="193" t="s">
        <v>80</v>
      </c>
      <c r="D64" s="213">
        <f>VZaS!D64</f>
        <v>140811.96</v>
      </c>
      <c r="E64" s="213">
        <f>VZaS!E64</f>
        <v>109430</v>
      </c>
      <c r="F64" s="24"/>
      <c r="G64" s="24"/>
    </row>
    <row r="65" spans="1:7" ht="25.5" customHeight="1" x14ac:dyDescent="0.2">
      <c r="A65" s="134" t="s">
        <v>155</v>
      </c>
      <c r="B65" s="206" t="s">
        <v>1522</v>
      </c>
      <c r="C65" s="195" t="s">
        <v>81</v>
      </c>
      <c r="D65" s="213">
        <f>VZaS!D65</f>
        <v>-7756</v>
      </c>
      <c r="E65" s="213">
        <f>VZaS!E65</f>
        <v>268</v>
      </c>
      <c r="F65" s="24"/>
      <c r="G65" s="24"/>
    </row>
    <row r="66" spans="1:7" ht="25.5" customHeight="1" x14ac:dyDescent="0.2">
      <c r="A66" s="122" t="s">
        <v>1149</v>
      </c>
      <c r="B66" s="218" t="s">
        <v>1523</v>
      </c>
      <c r="C66" s="195" t="s">
        <v>82</v>
      </c>
      <c r="D66" s="213">
        <f>VZaS!D66</f>
        <v>0</v>
      </c>
      <c r="E66" s="213">
        <f>VZaS!E66</f>
        <v>0</v>
      </c>
      <c r="F66" s="24"/>
      <c r="G66" s="24"/>
    </row>
    <row r="67" spans="1:7" ht="42.75" customHeight="1" x14ac:dyDescent="0.2">
      <c r="A67" s="202" t="s">
        <v>1151</v>
      </c>
      <c r="B67" s="209" t="s">
        <v>1524</v>
      </c>
      <c r="C67" s="196" t="s">
        <v>83</v>
      </c>
      <c r="D67" s="123">
        <f>D62-D63-D66</f>
        <v>437472.04000000004</v>
      </c>
      <c r="E67" s="123">
        <f>E62-E63-E66</f>
        <v>-1421872</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90"/>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513" t="str">
        <f>A_en_neplatne!A1</f>
        <v xml:space="preserve">Ident. a </v>
      </c>
      <c r="B1" s="667" t="s">
        <v>634</v>
      </c>
      <c r="C1" s="669" t="s">
        <v>775</v>
      </c>
      <c r="D1" s="513" t="s">
        <v>776</v>
      </c>
      <c r="E1" s="513"/>
      <c r="F1" s="151"/>
    </row>
    <row r="2" spans="1:6" s="129" customFormat="1" ht="31.5" x14ac:dyDescent="0.15">
      <c r="A2" s="704"/>
      <c r="B2" s="671"/>
      <c r="C2" s="670"/>
      <c r="D2" s="117" t="s">
        <v>0</v>
      </c>
      <c r="E2" s="117" t="s">
        <v>1</v>
      </c>
      <c r="F2" s="151"/>
    </row>
    <row r="3" spans="1:6" ht="26.25" customHeight="1" x14ac:dyDescent="0.2">
      <c r="A3" s="134" t="s">
        <v>178</v>
      </c>
      <c r="B3" s="121" t="s">
        <v>869</v>
      </c>
      <c r="C3" s="107" t="s">
        <v>179</v>
      </c>
      <c r="D3" s="124">
        <f>VZaS!D3</f>
        <v>6220246</v>
      </c>
      <c r="E3" s="124">
        <f>VZaS!E3</f>
        <v>0</v>
      </c>
      <c r="F3" s="23"/>
    </row>
    <row r="4" spans="1:6" ht="26.25" customHeight="1" x14ac:dyDescent="0.2">
      <c r="A4" s="122" t="s">
        <v>112</v>
      </c>
      <c r="B4" s="121" t="s">
        <v>870</v>
      </c>
      <c r="C4" s="107" t="s">
        <v>180</v>
      </c>
      <c r="D4" s="124">
        <f>VZaS!D4</f>
        <v>6219124</v>
      </c>
      <c r="E4" s="124">
        <f>VZaS!E4</f>
        <v>5758029</v>
      </c>
      <c r="F4" s="24"/>
    </row>
    <row r="5" spans="1:6" ht="26.25" customHeight="1" x14ac:dyDescent="0.2">
      <c r="A5" s="135" t="s">
        <v>152</v>
      </c>
      <c r="B5" s="120" t="s">
        <v>2</v>
      </c>
      <c r="C5" s="110" t="s">
        <v>181</v>
      </c>
      <c r="D5" s="123">
        <f>D3-D4</f>
        <v>1122</v>
      </c>
      <c r="E5" s="123">
        <f>E3-E4</f>
        <v>-5758029</v>
      </c>
      <c r="F5" s="24"/>
    </row>
    <row r="6" spans="1:6" ht="26.25" customHeight="1" x14ac:dyDescent="0.2">
      <c r="A6" s="135" t="s">
        <v>153</v>
      </c>
      <c r="B6" s="120" t="s">
        <v>3</v>
      </c>
      <c r="C6" s="110" t="s">
        <v>182</v>
      </c>
      <c r="D6" s="123">
        <f>D7+D8+D9</f>
        <v>32561</v>
      </c>
      <c r="E6" s="123">
        <f>E7+E8+E9</f>
        <v>29688</v>
      </c>
      <c r="F6" s="24"/>
    </row>
    <row r="7" spans="1:6" ht="26.25" customHeight="1" x14ac:dyDescent="0.2">
      <c r="A7" s="134" t="s">
        <v>154</v>
      </c>
      <c r="B7" s="121" t="s">
        <v>736</v>
      </c>
      <c r="C7" s="107" t="s">
        <v>183</v>
      </c>
      <c r="D7" s="124">
        <f>VZaS!D8</f>
        <v>0</v>
      </c>
      <c r="E7" s="124">
        <f>VZaS!E8</f>
        <v>0</v>
      </c>
      <c r="F7" s="24"/>
    </row>
    <row r="8" spans="1:6" ht="26.25" customHeight="1" x14ac:dyDescent="0.2">
      <c r="A8" s="134" t="s">
        <v>135</v>
      </c>
      <c r="B8" s="121" t="s">
        <v>871</v>
      </c>
      <c r="C8" s="107" t="s">
        <v>184</v>
      </c>
      <c r="D8" s="124">
        <f>VZaS!D9</f>
        <v>28654</v>
      </c>
      <c r="E8" s="124">
        <f>VZaS!E9</f>
        <v>29016</v>
      </c>
      <c r="F8" s="24"/>
    </row>
    <row r="9" spans="1:6" ht="26.25" customHeight="1" x14ac:dyDescent="0.2">
      <c r="A9" s="134" t="s">
        <v>136</v>
      </c>
      <c r="B9" s="121" t="s">
        <v>872</v>
      </c>
      <c r="C9" s="107" t="s">
        <v>185</v>
      </c>
      <c r="D9" s="124">
        <f>VZaS!D10</f>
        <v>3907</v>
      </c>
      <c r="E9" s="124">
        <f>VZaS!E10</f>
        <v>672</v>
      </c>
      <c r="F9" s="24"/>
    </row>
    <row r="10" spans="1:6" ht="26.25" customHeight="1" x14ac:dyDescent="0.2">
      <c r="A10" s="119" t="s">
        <v>113</v>
      </c>
      <c r="B10" s="120" t="s">
        <v>4</v>
      </c>
      <c r="C10" s="110" t="s">
        <v>186</v>
      </c>
      <c r="D10" s="123">
        <f>D11+D12</f>
        <v>8924114</v>
      </c>
      <c r="E10" s="123">
        <f>E11+E12</f>
        <v>8546215</v>
      </c>
      <c r="F10" s="23"/>
    </row>
    <row r="11" spans="1:6" ht="33" customHeight="1" x14ac:dyDescent="0.2">
      <c r="A11" s="122" t="s">
        <v>325</v>
      </c>
      <c r="B11" s="121" t="s">
        <v>873</v>
      </c>
      <c r="C11" s="107" t="s">
        <v>187</v>
      </c>
      <c r="D11" s="124">
        <f>VZaS!D12</f>
        <v>5621596</v>
      </c>
      <c r="E11" s="124">
        <f>VZaS!E12</f>
        <v>5287434</v>
      </c>
      <c r="F11" s="24"/>
    </row>
    <row r="12" spans="1:6" ht="26.25" customHeight="1" x14ac:dyDescent="0.2">
      <c r="A12" s="134" t="s">
        <v>326</v>
      </c>
      <c r="B12" s="121" t="s">
        <v>5</v>
      </c>
      <c r="C12" s="107">
        <v>10</v>
      </c>
      <c r="D12" s="124">
        <f>VZaS!D13</f>
        <v>3302518</v>
      </c>
      <c r="E12" s="124">
        <f>VZaS!E13</f>
        <v>3258781</v>
      </c>
      <c r="F12" s="24"/>
    </row>
    <row r="13" spans="1:6" ht="26.25" customHeight="1" x14ac:dyDescent="0.2">
      <c r="A13" s="135" t="s">
        <v>152</v>
      </c>
      <c r="B13" s="120" t="s">
        <v>6</v>
      </c>
      <c r="C13" s="110">
        <v>11</v>
      </c>
      <c r="D13" s="123">
        <f>D5+D6-D10</f>
        <v>-8890431</v>
      </c>
      <c r="E13" s="123">
        <f>E5+E6-E10</f>
        <v>-14274556</v>
      </c>
      <c r="F13" s="24"/>
    </row>
    <row r="14" spans="1:6" ht="26.25" customHeight="1" x14ac:dyDescent="0.2">
      <c r="A14" s="122" t="s">
        <v>129</v>
      </c>
      <c r="B14" s="121" t="s">
        <v>7</v>
      </c>
      <c r="C14" s="107">
        <v>12</v>
      </c>
      <c r="D14" s="124">
        <f>SUM(D15:D18)</f>
        <v>2880195</v>
      </c>
      <c r="E14" s="124">
        <f>SUM(E15:E18)</f>
        <v>2556212</v>
      </c>
      <c r="F14" s="24"/>
    </row>
    <row r="15" spans="1:6" ht="26.25" customHeight="1" x14ac:dyDescent="0.2">
      <c r="A15" s="122" t="s">
        <v>156</v>
      </c>
      <c r="B15" s="121" t="s">
        <v>8</v>
      </c>
      <c r="C15" s="107">
        <v>13</v>
      </c>
      <c r="D15" s="124">
        <f>VZaS!D16</f>
        <v>584321</v>
      </c>
      <c r="E15" s="124">
        <f>VZaS!E16</f>
        <v>497083</v>
      </c>
      <c r="F15" s="24"/>
    </row>
    <row r="16" spans="1:6" ht="26.25" customHeight="1" x14ac:dyDescent="0.2">
      <c r="A16" s="134" t="s">
        <v>155</v>
      </c>
      <c r="B16" s="121" t="s">
        <v>9</v>
      </c>
      <c r="C16" s="107">
        <v>14</v>
      </c>
      <c r="D16" s="124">
        <f>VZaS!D17</f>
        <v>1327043</v>
      </c>
      <c r="E16" s="124">
        <f>VZaS!E17</f>
        <v>1195577</v>
      </c>
      <c r="F16" s="24"/>
    </row>
    <row r="17" spans="1:6" ht="26.25" customHeight="1" x14ac:dyDescent="0.2">
      <c r="A17" s="134" t="s">
        <v>157</v>
      </c>
      <c r="B17" s="121" t="s">
        <v>10</v>
      </c>
      <c r="C17" s="107">
        <v>15</v>
      </c>
      <c r="D17" s="124">
        <f>VZaS!D18</f>
        <v>922313</v>
      </c>
      <c r="E17" s="124">
        <f>VZaS!E18</f>
        <v>863552</v>
      </c>
      <c r="F17" s="24"/>
    </row>
    <row r="18" spans="1:6" ht="26.25" customHeight="1" x14ac:dyDescent="0.2">
      <c r="A18" s="134" t="s">
        <v>158</v>
      </c>
      <c r="B18" s="121" t="s">
        <v>874</v>
      </c>
      <c r="C18" s="107">
        <v>16</v>
      </c>
      <c r="D18" s="124">
        <f>VZaS!D19</f>
        <v>46518</v>
      </c>
      <c r="E18" s="124">
        <f>VZaS!E19</f>
        <v>0</v>
      </c>
      <c r="F18" s="24"/>
    </row>
    <row r="19" spans="1:6" ht="30" customHeight="1" x14ac:dyDescent="0.2">
      <c r="A19" s="122" t="s">
        <v>132</v>
      </c>
      <c r="B19" s="121" t="s">
        <v>11</v>
      </c>
      <c r="C19" s="107">
        <v>17</v>
      </c>
      <c r="D19" s="124">
        <f>VZaS!D20</f>
        <v>327126</v>
      </c>
      <c r="E19" s="124">
        <f>VZaS!E20</f>
        <v>297367</v>
      </c>
      <c r="F19" s="23"/>
    </row>
    <row r="20" spans="1:6" ht="33" customHeight="1" x14ac:dyDescent="0.2">
      <c r="A20" s="122" t="s">
        <v>159</v>
      </c>
      <c r="B20" s="145" t="s">
        <v>875</v>
      </c>
      <c r="C20" s="107">
        <v>18</v>
      </c>
      <c r="D20" s="124">
        <f>VZaS!D21</f>
        <v>31086</v>
      </c>
      <c r="E20" s="124">
        <f>VZaS!E21</f>
        <v>34658</v>
      </c>
      <c r="F20" s="24"/>
    </row>
    <row r="21" spans="1:6" ht="26.25" customHeight="1" x14ac:dyDescent="0.2">
      <c r="A21" s="134" t="s">
        <v>160</v>
      </c>
      <c r="B21" s="121" t="s">
        <v>876</v>
      </c>
      <c r="C21" s="107">
        <v>19</v>
      </c>
      <c r="D21" s="124">
        <f>VZaS!D22</f>
        <v>8568</v>
      </c>
      <c r="E21" s="124">
        <f>VZaS!E22</f>
        <v>8785</v>
      </c>
      <c r="F21" s="24"/>
    </row>
    <row r="22" spans="1:6" ht="26.25" customHeight="1" x14ac:dyDescent="0.2">
      <c r="A22" s="122" t="s">
        <v>161</v>
      </c>
      <c r="B22" s="121" t="s">
        <v>877</v>
      </c>
      <c r="C22" s="107">
        <v>20</v>
      </c>
      <c r="D22" s="124">
        <f>VZaS!D23</f>
        <v>110973</v>
      </c>
      <c r="E22" s="124">
        <f>VZaS!E23</f>
        <v>97617</v>
      </c>
      <c r="F22" s="24"/>
    </row>
    <row r="23" spans="1:6" ht="26.25" customHeight="1" x14ac:dyDescent="0.2">
      <c r="A23" s="122" t="s">
        <v>163</v>
      </c>
      <c r="B23" s="121" t="s">
        <v>878</v>
      </c>
      <c r="C23" s="107" t="s">
        <v>46</v>
      </c>
      <c r="D23" s="124">
        <f>VZaS!D24</f>
        <v>110973</v>
      </c>
      <c r="E23" s="124">
        <f>VZaS!E24</f>
        <v>97617</v>
      </c>
    </row>
    <row r="24" spans="1:6" ht="26.25" customHeight="1" x14ac:dyDescent="0.2">
      <c r="A24" s="134" t="s">
        <v>73</v>
      </c>
      <c r="B24" s="121" t="s">
        <v>484</v>
      </c>
      <c r="C24" s="107" t="s">
        <v>47</v>
      </c>
      <c r="D24" s="124">
        <f>VZaS!D25</f>
        <v>0</v>
      </c>
      <c r="E24" s="124">
        <f>VZaS!E25</f>
        <v>0</v>
      </c>
      <c r="F24" s="24"/>
    </row>
    <row r="25" spans="1:6" ht="26.25" customHeight="1" x14ac:dyDescent="0.2">
      <c r="A25" s="122" t="s">
        <v>164</v>
      </c>
      <c r="B25" s="121" t="s">
        <v>485</v>
      </c>
      <c r="C25" s="107" t="s">
        <v>48</v>
      </c>
      <c r="D25" s="124">
        <f>VZaS!D26</f>
        <v>1045</v>
      </c>
      <c r="E25" s="124">
        <f>VZaS!E26</f>
        <v>0</v>
      </c>
      <c r="F25" s="24"/>
    </row>
    <row r="26" spans="1:6" ht="26.25" customHeight="1" x14ac:dyDescent="0.2">
      <c r="A26" s="134" t="s">
        <v>72</v>
      </c>
      <c r="B26" s="121" t="s">
        <v>12</v>
      </c>
      <c r="C26" s="107" t="s">
        <v>49</v>
      </c>
      <c r="D26" s="124">
        <f>VZaS!D27</f>
        <v>19242</v>
      </c>
      <c r="E26" s="124">
        <f>VZaS!E27</f>
        <v>8877</v>
      </c>
      <c r="F26" s="23"/>
    </row>
    <row r="27" spans="1:6" ht="26.25" customHeight="1" x14ac:dyDescent="0.2">
      <c r="A27" s="122" t="s">
        <v>151</v>
      </c>
      <c r="B27" s="121" t="s">
        <v>13</v>
      </c>
      <c r="C27" s="107" t="s">
        <v>50</v>
      </c>
      <c r="D27" s="124">
        <f>VZaS!D28</f>
        <v>48462</v>
      </c>
      <c r="E27" s="124">
        <f>VZaS!E28</f>
        <v>40860</v>
      </c>
      <c r="F27" s="24"/>
    </row>
    <row r="28" spans="1:6" ht="31.5" x14ac:dyDescent="0.2">
      <c r="A28" s="135" t="s">
        <v>172</v>
      </c>
      <c r="B28" s="120" t="s">
        <v>879</v>
      </c>
      <c r="C28" s="110" t="s">
        <v>51</v>
      </c>
      <c r="D28" s="123">
        <f>D13-D14-D19-D20+D21-D22-D23+D24-D25+(-D26)-(-D27)</f>
        <v>-12314041</v>
      </c>
      <c r="E28" s="123">
        <f>E13-E14-E19-E20+E21-E22-E23+E24-E25+(-E26)-(-E27)</f>
        <v>-17317259</v>
      </c>
      <c r="F28" s="24"/>
    </row>
    <row r="29" spans="1:6" ht="31.5" customHeight="1" x14ac:dyDescent="0.2">
      <c r="A29" s="134" t="s">
        <v>466</v>
      </c>
      <c r="B29" s="121" t="s">
        <v>880</v>
      </c>
      <c r="C29" s="107" t="s">
        <v>52</v>
      </c>
      <c r="D29" s="124">
        <f>VZaS!D30</f>
        <v>2073169</v>
      </c>
      <c r="E29" s="124">
        <f>VZaS!E30</f>
        <v>1780164</v>
      </c>
      <c r="F29" s="23"/>
    </row>
    <row r="30" spans="1:6" s="129" customFormat="1" ht="16.5" customHeight="1" x14ac:dyDescent="0.15">
      <c r="A30" s="513" t="str">
        <f>A1</f>
        <v xml:space="preserve">Ident. a </v>
      </c>
      <c r="B30" s="667" t="s">
        <v>634</v>
      </c>
      <c r="C30" s="669" t="s">
        <v>775</v>
      </c>
      <c r="D30" s="513" t="s">
        <v>776</v>
      </c>
      <c r="E30" s="513"/>
      <c r="F30" s="151"/>
    </row>
    <row r="31" spans="1:6" s="129" customFormat="1" ht="31.5" x14ac:dyDescent="0.15">
      <c r="A31" s="704"/>
      <c r="B31" s="671"/>
      <c r="C31" s="670"/>
      <c r="D31" s="117" t="s">
        <v>0</v>
      </c>
      <c r="E31" s="117" t="s">
        <v>1</v>
      </c>
      <c r="F31" s="151"/>
    </row>
    <row r="32" spans="1:6" ht="28.5" customHeight="1" x14ac:dyDescent="0.2">
      <c r="A32" s="122" t="s">
        <v>45</v>
      </c>
      <c r="B32" s="121" t="s">
        <v>881</v>
      </c>
      <c r="C32" s="107" t="s">
        <v>53</v>
      </c>
      <c r="D32" s="124">
        <f>VZaS!D33</f>
        <v>1123</v>
      </c>
      <c r="E32" s="124">
        <f>VZaS!E33</f>
        <v>1183</v>
      </c>
      <c r="F32" s="24"/>
    </row>
    <row r="33" spans="1:19" ht="26.25" customHeight="1" x14ac:dyDescent="0.2">
      <c r="A33" s="134" t="s">
        <v>467</v>
      </c>
      <c r="B33" s="121" t="s">
        <v>24</v>
      </c>
      <c r="C33" s="107" t="s">
        <v>54</v>
      </c>
      <c r="D33" s="124">
        <f>D34+D35+D36</f>
        <v>0</v>
      </c>
      <c r="E33" s="124">
        <f>E34+E35+E36</f>
        <v>0</v>
      </c>
      <c r="F33" s="24"/>
    </row>
    <row r="34" spans="1:19" ht="26.25" customHeight="1" x14ac:dyDescent="0.2">
      <c r="A34" s="134" t="s">
        <v>486</v>
      </c>
      <c r="B34" s="121" t="s">
        <v>882</v>
      </c>
      <c r="C34" s="107" t="s">
        <v>55</v>
      </c>
      <c r="D34" s="124">
        <f>VZaS!D35</f>
        <v>0</v>
      </c>
      <c r="E34" s="124">
        <f>VZaS!E35</f>
        <v>0</v>
      </c>
      <c r="F34" s="24"/>
    </row>
    <row r="35" spans="1:19" ht="26.25" customHeight="1" x14ac:dyDescent="0.2">
      <c r="A35" s="134" t="s">
        <v>135</v>
      </c>
      <c r="B35" s="121" t="s">
        <v>14</v>
      </c>
      <c r="C35" s="107" t="s">
        <v>56</v>
      </c>
      <c r="D35" s="124">
        <f>VZaS!D36</f>
        <v>0</v>
      </c>
      <c r="E35" s="124">
        <f>VZaS!E36</f>
        <v>0</v>
      </c>
      <c r="F35" s="24"/>
    </row>
    <row r="36" spans="1:19" ht="26.25" customHeight="1" x14ac:dyDescent="0.2">
      <c r="A36" s="134" t="s">
        <v>136</v>
      </c>
      <c r="B36" s="121" t="s">
        <v>15</v>
      </c>
      <c r="C36" s="107" t="s">
        <v>57</v>
      </c>
      <c r="D36" s="124">
        <f>VZaS!D37</f>
        <v>0</v>
      </c>
      <c r="E36" s="124">
        <f>VZaS!E37</f>
        <v>0</v>
      </c>
      <c r="F36" s="24"/>
    </row>
    <row r="37" spans="1:19" ht="26.25" customHeight="1" x14ac:dyDescent="0.2">
      <c r="A37" s="134" t="s">
        <v>487</v>
      </c>
      <c r="B37" s="121" t="s">
        <v>16</v>
      </c>
      <c r="C37" s="107" t="s">
        <v>58</v>
      </c>
      <c r="D37" s="124">
        <f>VZaS!D38</f>
        <v>0</v>
      </c>
      <c r="E37" s="124">
        <f>VZaS!E38</f>
        <v>0</v>
      </c>
      <c r="F37" s="24"/>
    </row>
    <row r="38" spans="1:19" ht="26.25" customHeight="1" x14ac:dyDescent="0.2">
      <c r="A38" s="122" t="s">
        <v>71</v>
      </c>
      <c r="B38" s="121" t="s">
        <v>17</v>
      </c>
      <c r="C38" s="107" t="s">
        <v>59</v>
      </c>
      <c r="D38" s="124">
        <f>VZaS!D39</f>
        <v>0</v>
      </c>
      <c r="E38" s="124">
        <f>VZaS!E39</f>
        <v>0</v>
      </c>
      <c r="F38" s="24"/>
    </row>
    <row r="39" spans="1:19" ht="26.25" customHeight="1" x14ac:dyDescent="0.2">
      <c r="A39" s="74" t="s">
        <v>166</v>
      </c>
      <c r="B39" s="121" t="s">
        <v>883</v>
      </c>
      <c r="C39" s="107" t="s">
        <v>60</v>
      </c>
      <c r="D39" s="124">
        <f>VZaS!D40</f>
        <v>0</v>
      </c>
      <c r="E39" s="124">
        <f>VZaS!E40</f>
        <v>0</v>
      </c>
      <c r="F39" s="24"/>
    </row>
    <row r="40" spans="1:19" ht="26.25" customHeight="1" x14ac:dyDescent="0.2">
      <c r="A40" s="122" t="s">
        <v>167</v>
      </c>
      <c r="B40" s="121" t="s">
        <v>884</v>
      </c>
      <c r="C40" s="107" t="s">
        <v>61</v>
      </c>
      <c r="D40" s="124">
        <f>VZaS!D41</f>
        <v>0</v>
      </c>
      <c r="E40" s="124">
        <f>VZaS!E41</f>
        <v>0</v>
      </c>
      <c r="F40" s="24"/>
    </row>
    <row r="41" spans="1:19" ht="26.25" customHeight="1" x14ac:dyDescent="0.2">
      <c r="A41" s="122" t="s">
        <v>168</v>
      </c>
      <c r="B41" s="62" t="s">
        <v>885</v>
      </c>
      <c r="C41" s="107" t="s">
        <v>62</v>
      </c>
      <c r="D41" s="124">
        <f>VZaS!D42</f>
        <v>0</v>
      </c>
      <c r="E41" s="124">
        <f>VZaS!E42</f>
        <v>0</v>
      </c>
      <c r="F41" s="24"/>
      <c r="R41" s="31"/>
      <c r="S41" s="31"/>
    </row>
    <row r="42" spans="1:19" ht="26.25" customHeight="1" x14ac:dyDescent="0.2">
      <c r="A42" s="74" t="s">
        <v>489</v>
      </c>
      <c r="B42" s="121" t="s">
        <v>18</v>
      </c>
      <c r="C42" s="107" t="s">
        <v>63</v>
      </c>
      <c r="D42" s="124">
        <f>VZaS!D43</f>
        <v>946</v>
      </c>
      <c r="E42" s="124">
        <f>VZaS!E43</f>
        <v>908</v>
      </c>
      <c r="F42" s="24"/>
    </row>
    <row r="43" spans="1:19" ht="26.25" customHeight="1" x14ac:dyDescent="0.2">
      <c r="A43" s="122" t="s">
        <v>169</v>
      </c>
      <c r="B43" s="121" t="s">
        <v>19</v>
      </c>
      <c r="C43" s="107" t="s">
        <v>64</v>
      </c>
      <c r="D43" s="124">
        <f>VZaS!D44</f>
        <v>0</v>
      </c>
      <c r="E43" s="124">
        <f>VZaS!E44</f>
        <v>0</v>
      </c>
      <c r="F43" s="24"/>
    </row>
    <row r="44" spans="1:19" ht="26.25" customHeight="1" x14ac:dyDescent="0.2">
      <c r="A44" s="134" t="s">
        <v>490</v>
      </c>
      <c r="B44" s="121" t="s">
        <v>20</v>
      </c>
      <c r="C44" s="107" t="s">
        <v>65</v>
      </c>
      <c r="D44" s="124">
        <f>VZaS!D45</f>
        <v>946</v>
      </c>
      <c r="E44" s="124">
        <f>VZaS!E45</f>
        <v>908</v>
      </c>
      <c r="F44" s="24"/>
    </row>
    <row r="45" spans="1:19" ht="26.25" customHeight="1" x14ac:dyDescent="0.2">
      <c r="A45" s="122" t="s">
        <v>170</v>
      </c>
      <c r="B45" s="121" t="s">
        <v>21</v>
      </c>
      <c r="C45" s="107" t="s">
        <v>66</v>
      </c>
      <c r="D45" s="124">
        <f>VZaS!D46</f>
        <v>177</v>
      </c>
      <c r="E45" s="124">
        <f>VZaS!E46</f>
        <v>275</v>
      </c>
      <c r="F45" s="24"/>
    </row>
    <row r="46" spans="1:19" ht="26.25" customHeight="1" x14ac:dyDescent="0.2">
      <c r="A46" s="106" t="s">
        <v>491</v>
      </c>
      <c r="B46" s="121" t="s">
        <v>22</v>
      </c>
      <c r="C46" s="107" t="s">
        <v>67</v>
      </c>
      <c r="D46" s="124">
        <f>VZaS!D47</f>
        <v>0</v>
      </c>
      <c r="E46" s="124">
        <f>VZaS!E47</f>
        <v>0</v>
      </c>
      <c r="F46" s="24"/>
    </row>
    <row r="47" spans="1:19" ht="26.25" customHeight="1" x14ac:dyDescent="0.2">
      <c r="A47" s="122" t="s">
        <v>171</v>
      </c>
      <c r="B47" s="121" t="s">
        <v>25</v>
      </c>
      <c r="C47" s="107" t="s">
        <v>68</v>
      </c>
      <c r="D47" s="124">
        <f>VZaS!D48</f>
        <v>0</v>
      </c>
      <c r="E47" s="124">
        <f>VZaS!E48</f>
        <v>0</v>
      </c>
      <c r="F47" s="24"/>
    </row>
    <row r="48" spans="1:19" ht="26.25" customHeight="1" x14ac:dyDescent="0.2">
      <c r="A48" s="106" t="s">
        <v>492</v>
      </c>
      <c r="B48" s="121" t="s">
        <v>26</v>
      </c>
      <c r="C48" s="107" t="s">
        <v>69</v>
      </c>
      <c r="D48" s="124">
        <f>VZaS!D49</f>
        <v>28200</v>
      </c>
      <c r="E48" s="124">
        <f>VZaS!E49</f>
        <v>44648</v>
      </c>
      <c r="F48" s="24"/>
    </row>
    <row r="49" spans="1:6" ht="30.95" customHeight="1" x14ac:dyDescent="0.2">
      <c r="A49" s="122" t="s">
        <v>493</v>
      </c>
      <c r="B49" s="121" t="s">
        <v>27</v>
      </c>
      <c r="C49" s="107" t="s">
        <v>70</v>
      </c>
      <c r="D49" s="124">
        <f>VZaS!D50</f>
        <v>0</v>
      </c>
      <c r="E49" s="124">
        <f>VZaS!E50</f>
        <v>0</v>
      </c>
      <c r="F49" s="26"/>
    </row>
    <row r="50" spans="1:6" ht="44.25" customHeight="1" x14ac:dyDescent="0.2">
      <c r="A50" s="135" t="s">
        <v>172</v>
      </c>
      <c r="B50" s="120" t="s">
        <v>584</v>
      </c>
      <c r="C50" s="110" t="s">
        <v>75</v>
      </c>
      <c r="D50" s="123">
        <f>D29-D32+D33+D37-D38+D39-D40-D41+D42-D43+D44-D45+D46-D47+(-D48)-(-D49)</f>
        <v>2045561</v>
      </c>
      <c r="E50" s="123">
        <f>E29-E32+E33+E37-E38+E39-E40-E41+E42-E43+E44-E45+E46-E47+(-E48)-(-E49)</f>
        <v>1735874</v>
      </c>
      <c r="F50" s="26"/>
    </row>
    <row r="51" spans="1:6" ht="30" customHeight="1" x14ac:dyDescent="0.2">
      <c r="A51" s="135" t="s">
        <v>174</v>
      </c>
      <c r="B51" s="147" t="s">
        <v>585</v>
      </c>
      <c r="C51" s="110" t="s">
        <v>76</v>
      </c>
      <c r="D51" s="123">
        <f>D28+D50</f>
        <v>-10268480</v>
      </c>
      <c r="E51" s="123">
        <f>E28+E50</f>
        <v>-15581385</v>
      </c>
      <c r="F51" s="26"/>
    </row>
    <row r="52" spans="1:6" ht="28.5" customHeight="1" x14ac:dyDescent="0.2">
      <c r="A52" s="122" t="s">
        <v>173</v>
      </c>
      <c r="B52" s="121" t="s">
        <v>586</v>
      </c>
      <c r="C52" s="107" t="s">
        <v>77</v>
      </c>
      <c r="D52" s="124">
        <f>SUM(D53:D54)</f>
        <v>23770</v>
      </c>
      <c r="E52" s="124">
        <f>SUM(E53:E54)</f>
        <v>39889</v>
      </c>
      <c r="F52" s="32"/>
    </row>
    <row r="53" spans="1:6" ht="26.25" customHeight="1" x14ac:dyDescent="0.2">
      <c r="A53" s="122" t="s">
        <v>74</v>
      </c>
      <c r="B53" s="121" t="s">
        <v>28</v>
      </c>
      <c r="C53" s="107" t="s">
        <v>78</v>
      </c>
      <c r="D53" s="124">
        <f>VZaS!D54</f>
        <v>20315</v>
      </c>
      <c r="E53" s="124">
        <f>VZaS!E54</f>
        <v>35458</v>
      </c>
      <c r="F53" s="32"/>
    </row>
    <row r="54" spans="1:6" ht="26.25" customHeight="1" x14ac:dyDescent="0.2">
      <c r="A54" s="134" t="s">
        <v>155</v>
      </c>
      <c r="B54" s="121" t="s">
        <v>29</v>
      </c>
      <c r="C54" s="107" t="s">
        <v>300</v>
      </c>
      <c r="D54" s="124">
        <f>VZaS!D55</f>
        <v>3455</v>
      </c>
      <c r="E54" s="124">
        <f>VZaS!E55</f>
        <v>4431</v>
      </c>
      <c r="F54" s="32"/>
    </row>
    <row r="55" spans="1:6" ht="26.25" customHeight="1" x14ac:dyDescent="0.2">
      <c r="A55" s="135" t="s">
        <v>174</v>
      </c>
      <c r="B55" s="147" t="s">
        <v>587</v>
      </c>
      <c r="C55" s="110" t="s">
        <v>301</v>
      </c>
      <c r="D55" s="123">
        <f>D51-D52</f>
        <v>-10292250</v>
      </c>
      <c r="E55" s="123">
        <f>E51-E52</f>
        <v>-15621274</v>
      </c>
      <c r="F55" s="24"/>
    </row>
    <row r="56" spans="1:6" ht="26.25" customHeight="1" x14ac:dyDescent="0.2">
      <c r="A56" s="106" t="s">
        <v>494</v>
      </c>
      <c r="B56" s="136" t="s">
        <v>30</v>
      </c>
      <c r="C56" s="107" t="s">
        <v>302</v>
      </c>
      <c r="D56" s="124">
        <f>VZaS!D57</f>
        <v>0</v>
      </c>
      <c r="E56" s="124">
        <f>VZaS!E57</f>
        <v>0</v>
      </c>
      <c r="F56" s="24"/>
    </row>
    <row r="57" spans="1:6" ht="26.25" customHeight="1" x14ac:dyDescent="0.2">
      <c r="A57" s="122" t="s">
        <v>175</v>
      </c>
      <c r="B57" s="137" t="s">
        <v>31</v>
      </c>
      <c r="C57" s="107" t="s">
        <v>303</v>
      </c>
      <c r="D57" s="124">
        <f>VZaS!D58</f>
        <v>4353</v>
      </c>
      <c r="E57" s="124">
        <f>VZaS!E58</f>
        <v>4630</v>
      </c>
      <c r="F57" s="24"/>
    </row>
    <row r="58" spans="1:6" ht="26.25" customHeight="1" x14ac:dyDescent="0.2">
      <c r="A58" s="135" t="s">
        <v>172</v>
      </c>
      <c r="B58" s="120" t="s">
        <v>590</v>
      </c>
      <c r="C58" s="110" t="s">
        <v>304</v>
      </c>
      <c r="D58" s="123">
        <f>D56-D57</f>
        <v>-4353</v>
      </c>
      <c r="E58" s="123">
        <f>E56-E57</f>
        <v>-4630</v>
      </c>
      <c r="F58" s="24"/>
    </row>
    <row r="59" spans="1:6" s="129" customFormat="1" ht="16.5" customHeight="1" x14ac:dyDescent="0.15">
      <c r="A59" s="513" t="str">
        <f>A30</f>
        <v xml:space="preserve">Ident. a </v>
      </c>
      <c r="B59" s="667" t="s">
        <v>634</v>
      </c>
      <c r="C59" s="669" t="s">
        <v>775</v>
      </c>
      <c r="D59" s="513" t="s">
        <v>776</v>
      </c>
      <c r="E59" s="513"/>
      <c r="F59" s="151"/>
    </row>
    <row r="60" spans="1:6" s="129" customFormat="1" ht="31.5" x14ac:dyDescent="0.15">
      <c r="A60" s="704"/>
      <c r="B60" s="671"/>
      <c r="C60" s="670"/>
      <c r="D60" s="117" t="s">
        <v>0</v>
      </c>
      <c r="E60" s="117" t="s">
        <v>1</v>
      </c>
      <c r="F60" s="151"/>
    </row>
    <row r="61" spans="1:6" ht="26.25" customHeight="1" x14ac:dyDescent="0.2">
      <c r="A61" s="122" t="s">
        <v>176</v>
      </c>
      <c r="B61" s="121" t="s">
        <v>588</v>
      </c>
      <c r="C61" s="107" t="s">
        <v>305</v>
      </c>
      <c r="D61" s="124">
        <f>D62+D63</f>
        <v>273867.92</v>
      </c>
      <c r="E61" s="124">
        <f>E62+E63</f>
        <v>219128</v>
      </c>
      <c r="F61" s="24"/>
    </row>
    <row r="62" spans="1:6" ht="26.25" customHeight="1" x14ac:dyDescent="0.2">
      <c r="A62" s="122" t="s">
        <v>79</v>
      </c>
      <c r="B62" s="136" t="s">
        <v>32</v>
      </c>
      <c r="C62" s="107" t="s">
        <v>306</v>
      </c>
      <c r="D62" s="124">
        <f>VZaS!D63</f>
        <v>133055.96</v>
      </c>
      <c r="E62" s="124">
        <f>VZaS!E63</f>
        <v>109698</v>
      </c>
      <c r="F62" s="24"/>
    </row>
    <row r="63" spans="1:6" ht="26.25" customHeight="1" x14ac:dyDescent="0.2">
      <c r="A63" s="134" t="s">
        <v>606</v>
      </c>
      <c r="B63" s="121" t="s">
        <v>33</v>
      </c>
      <c r="C63" s="107" t="s">
        <v>307</v>
      </c>
      <c r="D63" s="124">
        <f>VZaS!D64</f>
        <v>140811.96</v>
      </c>
      <c r="E63" s="124">
        <f>VZaS!E64</f>
        <v>109430</v>
      </c>
      <c r="F63" s="24"/>
    </row>
    <row r="64" spans="1:6" ht="25.5" customHeight="1" x14ac:dyDescent="0.2">
      <c r="A64" s="135" t="s">
        <v>172</v>
      </c>
      <c r="B64" s="120" t="s">
        <v>589</v>
      </c>
      <c r="C64" s="110" t="s">
        <v>80</v>
      </c>
      <c r="D64" s="123">
        <f>D58-D61</f>
        <v>-278220.92</v>
      </c>
      <c r="E64" s="123">
        <f>E58-E61</f>
        <v>-223758</v>
      </c>
      <c r="F64" s="24"/>
    </row>
    <row r="65" spans="1:6" ht="25.5" customHeight="1" x14ac:dyDescent="0.2">
      <c r="A65" s="135" t="s">
        <v>177</v>
      </c>
      <c r="B65" s="120" t="s">
        <v>592</v>
      </c>
      <c r="C65" s="110" t="s">
        <v>81</v>
      </c>
      <c r="D65" s="123">
        <f>D51+D58</f>
        <v>-10272833</v>
      </c>
      <c r="E65" s="123">
        <f>E51+E58</f>
        <v>-15586015</v>
      </c>
      <c r="F65" s="24"/>
    </row>
    <row r="66" spans="1:6" ht="25.5" customHeight="1" x14ac:dyDescent="0.2">
      <c r="A66" s="122" t="s">
        <v>72</v>
      </c>
      <c r="B66" s="121" t="s">
        <v>34</v>
      </c>
      <c r="C66" s="107" t="s">
        <v>82</v>
      </c>
      <c r="D66" s="124">
        <f>VZaS!D67</f>
        <v>437395.04000000004</v>
      </c>
      <c r="E66" s="124">
        <f>VZaS!E67</f>
        <v>317432</v>
      </c>
      <c r="F66" s="24"/>
    </row>
    <row r="67" spans="1:6" ht="25.5" customHeight="1" x14ac:dyDescent="0.2">
      <c r="A67" s="135" t="s">
        <v>177</v>
      </c>
      <c r="B67" s="120" t="s">
        <v>591</v>
      </c>
      <c r="C67" s="110" t="s">
        <v>83</v>
      </c>
      <c r="D67" s="123">
        <f>D55+D64-D66</f>
        <v>-11007865.960000001</v>
      </c>
      <c r="E67" s="123">
        <f>E55+E64-E66</f>
        <v>-16162464</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4"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1714"/>
  <sheetViews>
    <sheetView showGridLines="0" tabSelected="1" view="pageBreakPreview" topLeftCell="A1712" zoomScaleNormal="100" zoomScaleSheetLayoutView="100" workbookViewId="0">
      <selection activeCell="B1" sqref="A1:AH1714"/>
    </sheetView>
  </sheetViews>
  <sheetFormatPr defaultRowHeight="12" x14ac:dyDescent="0.2"/>
  <cols>
    <col min="1" max="18" width="2.85546875" style="421" customWidth="1"/>
    <col min="19" max="19" width="3.5703125" style="421" customWidth="1"/>
    <col min="20" max="24" width="2.85546875" style="421" customWidth="1"/>
    <col min="25" max="25" width="2.5703125" style="421" customWidth="1"/>
    <col min="26" max="27" width="2.85546875" style="421" customWidth="1"/>
    <col min="28" max="28" width="3.5703125" style="421" customWidth="1"/>
    <col min="29" max="30" width="2.85546875" style="421" customWidth="1"/>
    <col min="31" max="31" width="4.140625" style="421" customWidth="1"/>
    <col min="32" max="33" width="2.85546875" style="421" customWidth="1"/>
    <col min="34" max="34" width="4.140625" style="421" customWidth="1"/>
    <col min="35" max="35" width="9.42578125" style="271" bestFit="1" customWidth="1"/>
    <col min="36" max="36" width="9.140625" style="271" customWidth="1"/>
    <col min="37" max="41" width="9.140625" style="271"/>
    <col min="42" max="42" width="9" style="271" customWidth="1"/>
    <col min="43" max="256" width="9.140625" style="271"/>
    <col min="257" max="290" width="3" style="271" customWidth="1"/>
    <col min="291" max="291" width="9.140625" style="271"/>
    <col min="292" max="292" width="9.140625" style="271" customWidth="1"/>
    <col min="293" max="512" width="9.140625" style="271"/>
    <col min="513" max="546" width="3" style="271" customWidth="1"/>
    <col min="547" max="547" width="9.140625" style="271"/>
    <col min="548" max="548" width="9.140625" style="271" customWidth="1"/>
    <col min="549" max="768" width="9.140625" style="271"/>
    <col min="769" max="802" width="3" style="271" customWidth="1"/>
    <col min="803" max="803" width="9.140625" style="271"/>
    <col min="804" max="804" width="9.140625" style="271" customWidth="1"/>
    <col min="805" max="1024" width="9.140625" style="271"/>
    <col min="1025" max="1058" width="3" style="271" customWidth="1"/>
    <col min="1059" max="1059" width="9.140625" style="271"/>
    <col min="1060" max="1060" width="9.140625" style="271" customWidth="1"/>
    <col min="1061" max="1280" width="9.140625" style="271"/>
    <col min="1281" max="1314" width="3" style="271" customWidth="1"/>
    <col min="1315" max="1315" width="9.140625" style="271"/>
    <col min="1316" max="1316" width="9.140625" style="271" customWidth="1"/>
    <col min="1317" max="1536" width="9.140625" style="271"/>
    <col min="1537" max="1570" width="3" style="271" customWidth="1"/>
    <col min="1571" max="1571" width="9.140625" style="271"/>
    <col min="1572" max="1572" width="9.140625" style="271" customWidth="1"/>
    <col min="1573" max="1792" width="9.140625" style="271"/>
    <col min="1793" max="1826" width="3" style="271" customWidth="1"/>
    <col min="1827" max="1827" width="9.140625" style="271"/>
    <col min="1828" max="1828" width="9.140625" style="271" customWidth="1"/>
    <col min="1829" max="2048" width="9.140625" style="271"/>
    <col min="2049" max="2082" width="3" style="271" customWidth="1"/>
    <col min="2083" max="2083" width="9.140625" style="271"/>
    <col min="2084" max="2084" width="9.140625" style="271" customWidth="1"/>
    <col min="2085" max="2304" width="9.140625" style="271"/>
    <col min="2305" max="2338" width="3" style="271" customWidth="1"/>
    <col min="2339" max="2339" width="9.140625" style="271"/>
    <col min="2340" max="2340" width="9.140625" style="271" customWidth="1"/>
    <col min="2341" max="2560" width="9.140625" style="271"/>
    <col min="2561" max="2594" width="3" style="271" customWidth="1"/>
    <col min="2595" max="2595" width="9.140625" style="271"/>
    <col min="2596" max="2596" width="9.140625" style="271" customWidth="1"/>
    <col min="2597" max="2816" width="9.140625" style="271"/>
    <col min="2817" max="2850" width="3" style="271" customWidth="1"/>
    <col min="2851" max="2851" width="9.140625" style="271"/>
    <col min="2852" max="2852" width="9.140625" style="271" customWidth="1"/>
    <col min="2853" max="3072" width="9.140625" style="271"/>
    <col min="3073" max="3106" width="3" style="271" customWidth="1"/>
    <col min="3107" max="3107" width="9.140625" style="271"/>
    <col min="3108" max="3108" width="9.140625" style="271" customWidth="1"/>
    <col min="3109" max="3328" width="9.140625" style="271"/>
    <col min="3329" max="3362" width="3" style="271" customWidth="1"/>
    <col min="3363" max="3363" width="9.140625" style="271"/>
    <col min="3364" max="3364" width="9.140625" style="271" customWidth="1"/>
    <col min="3365" max="3584" width="9.140625" style="271"/>
    <col min="3585" max="3618" width="3" style="271" customWidth="1"/>
    <col min="3619" max="3619" width="9.140625" style="271"/>
    <col min="3620" max="3620" width="9.140625" style="271" customWidth="1"/>
    <col min="3621" max="3840" width="9.140625" style="271"/>
    <col min="3841" max="3874" width="3" style="271" customWidth="1"/>
    <col min="3875" max="3875" width="9.140625" style="271"/>
    <col min="3876" max="3876" width="9.140625" style="271" customWidth="1"/>
    <col min="3877" max="4096" width="9.140625" style="271"/>
    <col min="4097" max="4130" width="3" style="271" customWidth="1"/>
    <col min="4131" max="4131" width="9.140625" style="271"/>
    <col min="4132" max="4132" width="9.140625" style="271" customWidth="1"/>
    <col min="4133" max="4352" width="9.140625" style="271"/>
    <col min="4353" max="4386" width="3" style="271" customWidth="1"/>
    <col min="4387" max="4387" width="9.140625" style="271"/>
    <col min="4388" max="4388" width="9.140625" style="271" customWidth="1"/>
    <col min="4389" max="4608" width="9.140625" style="271"/>
    <col min="4609" max="4642" width="3" style="271" customWidth="1"/>
    <col min="4643" max="4643" width="9.140625" style="271"/>
    <col min="4644" max="4644" width="9.140625" style="271" customWidth="1"/>
    <col min="4645" max="4864" width="9.140625" style="271"/>
    <col min="4865" max="4898" width="3" style="271" customWidth="1"/>
    <col min="4899" max="4899" width="9.140625" style="271"/>
    <col min="4900" max="4900" width="9.140625" style="271" customWidth="1"/>
    <col min="4901" max="5120" width="9.140625" style="271"/>
    <col min="5121" max="5154" width="3" style="271" customWidth="1"/>
    <col min="5155" max="5155" width="9.140625" style="271"/>
    <col min="5156" max="5156" width="9.140625" style="271" customWidth="1"/>
    <col min="5157" max="5376" width="9.140625" style="271"/>
    <col min="5377" max="5410" width="3" style="271" customWidth="1"/>
    <col min="5411" max="5411" width="9.140625" style="271"/>
    <col min="5412" max="5412" width="9.140625" style="271" customWidth="1"/>
    <col min="5413" max="5632" width="9.140625" style="271"/>
    <col min="5633" max="5666" width="3" style="271" customWidth="1"/>
    <col min="5667" max="5667" width="9.140625" style="271"/>
    <col min="5668" max="5668" width="9.140625" style="271" customWidth="1"/>
    <col min="5669" max="5888" width="9.140625" style="271"/>
    <col min="5889" max="5922" width="3" style="271" customWidth="1"/>
    <col min="5923" max="5923" width="9.140625" style="271"/>
    <col min="5924" max="5924" width="9.140625" style="271" customWidth="1"/>
    <col min="5925" max="6144" width="9.140625" style="271"/>
    <col min="6145" max="6178" width="3" style="271" customWidth="1"/>
    <col min="6179" max="6179" width="9.140625" style="271"/>
    <col min="6180" max="6180" width="9.140625" style="271" customWidth="1"/>
    <col min="6181" max="6400" width="9.140625" style="271"/>
    <col min="6401" max="6434" width="3" style="271" customWidth="1"/>
    <col min="6435" max="6435" width="9.140625" style="271"/>
    <col min="6436" max="6436" width="9.140625" style="271" customWidth="1"/>
    <col min="6437" max="6656" width="9.140625" style="271"/>
    <col min="6657" max="6690" width="3" style="271" customWidth="1"/>
    <col min="6691" max="6691" width="9.140625" style="271"/>
    <col min="6692" max="6692" width="9.140625" style="271" customWidth="1"/>
    <col min="6693" max="6912" width="9.140625" style="271"/>
    <col min="6913" max="6946" width="3" style="271" customWidth="1"/>
    <col min="6947" max="6947" width="9.140625" style="271"/>
    <col min="6948" max="6948" width="9.140625" style="271" customWidth="1"/>
    <col min="6949" max="7168" width="9.140625" style="271"/>
    <col min="7169" max="7202" width="3" style="271" customWidth="1"/>
    <col min="7203" max="7203" width="9.140625" style="271"/>
    <col min="7204" max="7204" width="9.140625" style="271" customWidth="1"/>
    <col min="7205" max="7424" width="9.140625" style="271"/>
    <col min="7425" max="7458" width="3" style="271" customWidth="1"/>
    <col min="7459" max="7459" width="9.140625" style="271"/>
    <col min="7460" max="7460" width="9.140625" style="271" customWidth="1"/>
    <col min="7461" max="7680" width="9.140625" style="271"/>
    <col min="7681" max="7714" width="3" style="271" customWidth="1"/>
    <col min="7715" max="7715" width="9.140625" style="271"/>
    <col min="7716" max="7716" width="9.140625" style="271" customWidth="1"/>
    <col min="7717" max="7936" width="9.140625" style="271"/>
    <col min="7937" max="7970" width="3" style="271" customWidth="1"/>
    <col min="7971" max="7971" width="9.140625" style="271"/>
    <col min="7972" max="7972" width="9.140625" style="271" customWidth="1"/>
    <col min="7973" max="8192" width="9.140625" style="271"/>
    <col min="8193" max="8226" width="3" style="271" customWidth="1"/>
    <col min="8227" max="8227" width="9.140625" style="271"/>
    <col min="8228" max="8228" width="9.140625" style="271" customWidth="1"/>
    <col min="8229" max="8448" width="9.140625" style="271"/>
    <col min="8449" max="8482" width="3" style="271" customWidth="1"/>
    <col min="8483" max="8483" width="9.140625" style="271"/>
    <col min="8484" max="8484" width="9.140625" style="271" customWidth="1"/>
    <col min="8485" max="8704" width="9.140625" style="271"/>
    <col min="8705" max="8738" width="3" style="271" customWidth="1"/>
    <col min="8739" max="8739" width="9.140625" style="271"/>
    <col min="8740" max="8740" width="9.140625" style="271" customWidth="1"/>
    <col min="8741" max="8960" width="9.140625" style="271"/>
    <col min="8961" max="8994" width="3" style="271" customWidth="1"/>
    <col min="8995" max="8995" width="9.140625" style="271"/>
    <col min="8996" max="8996" width="9.140625" style="271" customWidth="1"/>
    <col min="8997" max="9216" width="9.140625" style="271"/>
    <col min="9217" max="9250" width="3" style="271" customWidth="1"/>
    <col min="9251" max="9251" width="9.140625" style="271"/>
    <col min="9252" max="9252" width="9.140625" style="271" customWidth="1"/>
    <col min="9253" max="9472" width="9.140625" style="271"/>
    <col min="9473" max="9506" width="3" style="271" customWidth="1"/>
    <col min="9507" max="9507" width="9.140625" style="271"/>
    <col min="9508" max="9508" width="9.140625" style="271" customWidth="1"/>
    <col min="9509" max="9728" width="9.140625" style="271"/>
    <col min="9729" max="9762" width="3" style="271" customWidth="1"/>
    <col min="9763" max="9763" width="9.140625" style="271"/>
    <col min="9764" max="9764" width="9.140625" style="271" customWidth="1"/>
    <col min="9765" max="9984" width="9.140625" style="271"/>
    <col min="9985" max="10018" width="3" style="271" customWidth="1"/>
    <col min="10019" max="10019" width="9.140625" style="271"/>
    <col min="10020" max="10020" width="9.140625" style="271" customWidth="1"/>
    <col min="10021" max="10240" width="9.140625" style="271"/>
    <col min="10241" max="10274" width="3" style="271" customWidth="1"/>
    <col min="10275" max="10275" width="9.140625" style="271"/>
    <col min="10276" max="10276" width="9.140625" style="271" customWidth="1"/>
    <col min="10277" max="10496" width="9.140625" style="271"/>
    <col min="10497" max="10530" width="3" style="271" customWidth="1"/>
    <col min="10531" max="10531" width="9.140625" style="271"/>
    <col min="10532" max="10532" width="9.140625" style="271" customWidth="1"/>
    <col min="10533" max="10752" width="9.140625" style="271"/>
    <col min="10753" max="10786" width="3" style="271" customWidth="1"/>
    <col min="10787" max="10787" width="9.140625" style="271"/>
    <col min="10788" max="10788" width="9.140625" style="271" customWidth="1"/>
    <col min="10789" max="11008" width="9.140625" style="271"/>
    <col min="11009" max="11042" width="3" style="271" customWidth="1"/>
    <col min="11043" max="11043" width="9.140625" style="271"/>
    <col min="11044" max="11044" width="9.140625" style="271" customWidth="1"/>
    <col min="11045" max="11264" width="9.140625" style="271"/>
    <col min="11265" max="11298" width="3" style="271" customWidth="1"/>
    <col min="11299" max="11299" width="9.140625" style="271"/>
    <col min="11300" max="11300" width="9.140625" style="271" customWidth="1"/>
    <col min="11301" max="11520" width="9.140625" style="271"/>
    <col min="11521" max="11554" width="3" style="271" customWidth="1"/>
    <col min="11555" max="11555" width="9.140625" style="271"/>
    <col min="11556" max="11556" width="9.140625" style="271" customWidth="1"/>
    <col min="11557" max="11776" width="9.140625" style="271"/>
    <col min="11777" max="11810" width="3" style="271" customWidth="1"/>
    <col min="11811" max="11811" width="9.140625" style="271"/>
    <col min="11812" max="11812" width="9.140625" style="271" customWidth="1"/>
    <col min="11813" max="12032" width="9.140625" style="271"/>
    <col min="12033" max="12066" width="3" style="271" customWidth="1"/>
    <col min="12067" max="12067" width="9.140625" style="271"/>
    <col min="12068" max="12068" width="9.140625" style="271" customWidth="1"/>
    <col min="12069" max="12288" width="9.140625" style="271"/>
    <col min="12289" max="12322" width="3" style="271" customWidth="1"/>
    <col min="12323" max="12323" width="9.140625" style="271"/>
    <col min="12324" max="12324" width="9.140625" style="271" customWidth="1"/>
    <col min="12325" max="12544" width="9.140625" style="271"/>
    <col min="12545" max="12578" width="3" style="271" customWidth="1"/>
    <col min="12579" max="12579" width="9.140625" style="271"/>
    <col min="12580" max="12580" width="9.140625" style="271" customWidth="1"/>
    <col min="12581" max="12800" width="9.140625" style="271"/>
    <col min="12801" max="12834" width="3" style="271" customWidth="1"/>
    <col min="12835" max="12835" width="9.140625" style="271"/>
    <col min="12836" max="12836" width="9.140625" style="271" customWidth="1"/>
    <col min="12837" max="13056" width="9.140625" style="271"/>
    <col min="13057" max="13090" width="3" style="271" customWidth="1"/>
    <col min="13091" max="13091" width="9.140625" style="271"/>
    <col min="13092" max="13092" width="9.140625" style="271" customWidth="1"/>
    <col min="13093" max="13312" width="9.140625" style="271"/>
    <col min="13313" max="13346" width="3" style="271" customWidth="1"/>
    <col min="13347" max="13347" width="9.140625" style="271"/>
    <col min="13348" max="13348" width="9.140625" style="271" customWidth="1"/>
    <col min="13349" max="13568" width="9.140625" style="271"/>
    <col min="13569" max="13602" width="3" style="271" customWidth="1"/>
    <col min="13603" max="13603" width="9.140625" style="271"/>
    <col min="13604" max="13604" width="9.140625" style="271" customWidth="1"/>
    <col min="13605" max="13824" width="9.140625" style="271"/>
    <col min="13825" max="13858" width="3" style="271" customWidth="1"/>
    <col min="13859" max="13859" width="9.140625" style="271"/>
    <col min="13860" max="13860" width="9.140625" style="271" customWidth="1"/>
    <col min="13861" max="14080" width="9.140625" style="271"/>
    <col min="14081" max="14114" width="3" style="271" customWidth="1"/>
    <col min="14115" max="14115" width="9.140625" style="271"/>
    <col min="14116" max="14116" width="9.140625" style="271" customWidth="1"/>
    <col min="14117" max="14336" width="9.140625" style="271"/>
    <col min="14337" max="14370" width="3" style="271" customWidth="1"/>
    <col min="14371" max="14371" width="9.140625" style="271"/>
    <col min="14372" max="14372" width="9.140625" style="271" customWidth="1"/>
    <col min="14373" max="14592" width="9.140625" style="271"/>
    <col min="14593" max="14626" width="3" style="271" customWidth="1"/>
    <col min="14627" max="14627" width="9.140625" style="271"/>
    <col min="14628" max="14628" width="9.140625" style="271" customWidth="1"/>
    <col min="14629" max="14848" width="9.140625" style="271"/>
    <col min="14849" max="14882" width="3" style="271" customWidth="1"/>
    <col min="14883" max="14883" width="9.140625" style="271"/>
    <col min="14884" max="14884" width="9.140625" style="271" customWidth="1"/>
    <col min="14885" max="15104" width="9.140625" style="271"/>
    <col min="15105" max="15138" width="3" style="271" customWidth="1"/>
    <col min="15139" max="15139" width="9.140625" style="271"/>
    <col min="15140" max="15140" width="9.140625" style="271" customWidth="1"/>
    <col min="15141" max="15360" width="9.140625" style="271"/>
    <col min="15361" max="15394" width="3" style="271" customWidth="1"/>
    <col min="15395" max="15395" width="9.140625" style="271"/>
    <col min="15396" max="15396" width="9.140625" style="271" customWidth="1"/>
    <col min="15397" max="15616" width="9.140625" style="271"/>
    <col min="15617" max="15650" width="3" style="271" customWidth="1"/>
    <col min="15651" max="15651" width="9.140625" style="271"/>
    <col min="15652" max="15652" width="9.140625" style="271" customWidth="1"/>
    <col min="15653" max="15872" width="9.140625" style="271"/>
    <col min="15873" max="15906" width="3" style="271" customWidth="1"/>
    <col min="15907" max="15907" width="9.140625" style="271"/>
    <col min="15908" max="15908" width="9.140625" style="271" customWidth="1"/>
    <col min="15909" max="16128" width="9.140625" style="271"/>
    <col min="16129" max="16162" width="3" style="271" customWidth="1"/>
    <col min="16163" max="16163" width="9.140625" style="271"/>
    <col min="16164" max="16164" width="9.140625" style="271" customWidth="1"/>
    <col min="16165" max="16384" width="9.140625" style="271"/>
  </cols>
  <sheetData>
    <row r="1" spans="1:35" x14ac:dyDescent="0.2">
      <c r="A1" s="338"/>
      <c r="B1" s="338"/>
      <c r="C1" s="338"/>
      <c r="D1" s="338"/>
      <c r="E1" s="338"/>
      <c r="F1" s="338"/>
      <c r="G1" s="338"/>
      <c r="H1" s="338"/>
      <c r="I1" s="338"/>
      <c r="AI1" s="272"/>
    </row>
    <row r="2" spans="1:35" x14ac:dyDescent="0.2">
      <c r="A2" s="431" t="s">
        <v>1525</v>
      </c>
      <c r="C2" s="338"/>
      <c r="D2" s="432" t="s">
        <v>1526</v>
      </c>
      <c r="E2" s="433"/>
      <c r="F2" s="433"/>
      <c r="G2" s="433"/>
      <c r="H2" s="433"/>
      <c r="I2" s="433"/>
    </row>
    <row r="3" spans="1:35" x14ac:dyDescent="0.2">
      <c r="A3" s="338"/>
      <c r="B3" s="338"/>
      <c r="C3" s="338"/>
      <c r="D3" s="338"/>
      <c r="E3" s="338"/>
      <c r="F3" s="338"/>
      <c r="G3" s="338"/>
      <c r="H3" s="338"/>
      <c r="I3" s="338"/>
    </row>
    <row r="4" spans="1:35" ht="39" customHeight="1" x14ac:dyDescent="0.2">
      <c r="A4" s="1238" t="s">
        <v>2722</v>
      </c>
      <c r="B4" s="1238"/>
      <c r="C4" s="1238"/>
      <c r="D4" s="1238"/>
      <c r="E4" s="1238"/>
      <c r="F4" s="1238"/>
      <c r="G4" s="1238"/>
      <c r="H4" s="1238"/>
      <c r="I4" s="1238"/>
      <c r="J4" s="1238"/>
      <c r="K4" s="1238"/>
      <c r="L4" s="1238"/>
      <c r="M4" s="1238"/>
      <c r="N4" s="1238"/>
      <c r="O4" s="1238"/>
      <c r="P4" s="1238"/>
      <c r="Q4" s="1238"/>
      <c r="R4" s="1238"/>
      <c r="S4" s="1238"/>
      <c r="T4" s="1238"/>
      <c r="U4" s="1238"/>
      <c r="V4" s="1238"/>
      <c r="W4" s="1238"/>
      <c r="X4" s="1238"/>
      <c r="Y4" s="1238"/>
      <c r="Z4" s="1238"/>
      <c r="AA4" s="1238"/>
      <c r="AB4" s="1238"/>
      <c r="AC4" s="1238"/>
      <c r="AD4" s="1238"/>
      <c r="AE4" s="1238"/>
      <c r="AF4" s="1238"/>
      <c r="AG4" s="1238"/>
      <c r="AH4" s="1238"/>
    </row>
    <row r="5" spans="1:35" x14ac:dyDescent="0.2">
      <c r="A5" s="338"/>
      <c r="B5" s="338"/>
      <c r="C5" s="338"/>
      <c r="D5" s="338"/>
      <c r="E5" s="338"/>
      <c r="F5" s="338"/>
      <c r="G5" s="338"/>
      <c r="H5" s="338"/>
      <c r="I5" s="338"/>
    </row>
    <row r="6" spans="1:35" ht="26.25" customHeight="1" x14ac:dyDescent="0.2">
      <c r="A6" s="1238" t="s">
        <v>2696</v>
      </c>
      <c r="B6" s="1238"/>
      <c r="C6" s="1238"/>
      <c r="D6" s="1238"/>
      <c r="E6" s="1238"/>
      <c r="F6" s="1238"/>
      <c r="G6" s="1238"/>
      <c r="H6" s="1238"/>
      <c r="I6" s="1238"/>
      <c r="J6" s="1238"/>
      <c r="K6" s="1238"/>
      <c r="L6" s="1238"/>
      <c r="M6" s="1238"/>
      <c r="N6" s="1238"/>
      <c r="O6" s="1238"/>
      <c r="P6" s="1238"/>
      <c r="Q6" s="1238"/>
      <c r="R6" s="1238"/>
      <c r="S6" s="1238"/>
      <c r="T6" s="1238"/>
      <c r="U6" s="1238"/>
      <c r="V6" s="1238"/>
      <c r="W6" s="1238"/>
      <c r="X6" s="1238"/>
      <c r="Y6" s="1238"/>
      <c r="Z6" s="1238"/>
      <c r="AA6" s="1238"/>
      <c r="AB6" s="1238"/>
      <c r="AC6" s="1238"/>
      <c r="AD6" s="1238"/>
      <c r="AE6" s="1238"/>
      <c r="AF6" s="1238"/>
      <c r="AG6" s="1238"/>
      <c r="AH6" s="1238"/>
    </row>
    <row r="7" spans="1:35" x14ac:dyDescent="0.2">
      <c r="A7" s="338"/>
      <c r="B7" s="338"/>
      <c r="C7" s="338"/>
      <c r="D7" s="338"/>
      <c r="E7" s="338"/>
      <c r="F7" s="338"/>
      <c r="G7" s="338"/>
      <c r="H7" s="338"/>
      <c r="I7" s="338"/>
    </row>
    <row r="8" spans="1:35" ht="15" customHeight="1" x14ac:dyDescent="0.2">
      <c r="A8" s="1238" t="s">
        <v>1527</v>
      </c>
      <c r="B8" s="1238"/>
      <c r="C8" s="1238"/>
      <c r="D8" s="1238"/>
      <c r="E8" s="1238"/>
      <c r="F8" s="1238"/>
      <c r="G8" s="1238"/>
      <c r="H8" s="1238"/>
      <c r="I8" s="1238"/>
      <c r="J8" s="1238"/>
      <c r="K8" s="1238"/>
      <c r="L8" s="1238"/>
      <c r="M8" s="1238"/>
      <c r="N8" s="1238"/>
      <c r="O8" s="1238"/>
      <c r="P8" s="1238"/>
      <c r="Q8" s="1238"/>
      <c r="R8" s="1238"/>
      <c r="S8" s="1238"/>
      <c r="T8" s="1238"/>
      <c r="U8" s="1238"/>
      <c r="V8" s="1238"/>
      <c r="W8" s="1238"/>
      <c r="X8" s="1238"/>
      <c r="Y8" s="1238"/>
      <c r="Z8" s="1238"/>
      <c r="AA8" s="1238"/>
      <c r="AB8" s="1238"/>
      <c r="AC8" s="1238"/>
      <c r="AD8" s="1238"/>
      <c r="AE8" s="1238"/>
      <c r="AF8" s="1238"/>
      <c r="AG8" s="1238"/>
      <c r="AH8" s="1238"/>
    </row>
    <row r="9" spans="1:35" x14ac:dyDescent="0.2">
      <c r="A9" s="338"/>
      <c r="B9" s="338"/>
      <c r="C9" s="338"/>
      <c r="D9" s="338"/>
      <c r="E9" s="338"/>
      <c r="F9" s="338"/>
      <c r="G9" s="338"/>
      <c r="H9" s="338"/>
      <c r="I9" s="338"/>
    </row>
    <row r="10" spans="1:35" x14ac:dyDescent="0.2">
      <c r="A10" s="1238" t="s">
        <v>2704</v>
      </c>
      <c r="B10" s="1238"/>
      <c r="C10" s="1238"/>
      <c r="D10" s="1238"/>
      <c r="E10" s="1238"/>
      <c r="F10" s="1238"/>
      <c r="G10" s="1238"/>
      <c r="H10" s="1238"/>
      <c r="I10" s="1238"/>
      <c r="J10" s="1238"/>
      <c r="K10" s="1238"/>
      <c r="L10" s="1238"/>
      <c r="M10" s="1238"/>
      <c r="N10" s="1238"/>
      <c r="O10" s="1238"/>
      <c r="P10" s="1238"/>
      <c r="Q10" s="1238"/>
      <c r="R10" s="1238"/>
      <c r="S10" s="1238"/>
      <c r="T10" s="1238"/>
      <c r="U10" s="1238"/>
      <c r="V10" s="1238"/>
      <c r="W10" s="1238"/>
      <c r="X10" s="1238"/>
      <c r="Y10" s="1238"/>
      <c r="Z10" s="1238"/>
      <c r="AA10" s="1238"/>
      <c r="AB10" s="1238"/>
      <c r="AC10" s="1238"/>
      <c r="AD10" s="1238"/>
      <c r="AE10" s="1238"/>
      <c r="AF10" s="1238"/>
      <c r="AG10" s="1238"/>
      <c r="AH10" s="1238"/>
    </row>
    <row r="11" spans="1:35" x14ac:dyDescent="0.2">
      <c r="A11" s="338"/>
      <c r="B11" s="338"/>
      <c r="C11" s="338"/>
      <c r="D11" s="338"/>
      <c r="E11" s="338"/>
      <c r="F11" s="338"/>
      <c r="G11" s="338"/>
      <c r="H11" s="338"/>
      <c r="I11" s="338"/>
    </row>
    <row r="12" spans="1:35" ht="15" customHeight="1" x14ac:dyDescent="0.2">
      <c r="A12" s="1238" t="s">
        <v>1528</v>
      </c>
      <c r="B12" s="1238"/>
      <c r="C12" s="1238"/>
      <c r="D12" s="1238"/>
      <c r="E12" s="1238"/>
      <c r="F12" s="1238"/>
      <c r="G12" s="1238"/>
      <c r="H12" s="1238"/>
      <c r="I12" s="1238"/>
      <c r="J12" s="1238"/>
      <c r="K12" s="1238"/>
      <c r="L12" s="1238"/>
      <c r="M12" s="1238"/>
      <c r="N12" s="1238"/>
      <c r="O12" s="1238"/>
      <c r="P12" s="1238"/>
      <c r="Q12" s="1238"/>
      <c r="R12" s="1238"/>
      <c r="S12" s="1238"/>
      <c r="T12" s="1238"/>
      <c r="U12" s="1238"/>
      <c r="V12" s="1238"/>
      <c r="W12" s="1238"/>
      <c r="X12" s="1238"/>
      <c r="Y12" s="1238"/>
      <c r="Z12" s="1238"/>
      <c r="AA12" s="1238"/>
      <c r="AB12" s="1238"/>
      <c r="AC12" s="1238"/>
      <c r="AD12" s="1238"/>
      <c r="AE12" s="1238"/>
      <c r="AF12" s="1238"/>
      <c r="AG12" s="1238"/>
      <c r="AH12" s="1238"/>
    </row>
    <row r="13" spans="1:35" x14ac:dyDescent="0.2">
      <c r="A13" s="338"/>
      <c r="B13" s="338"/>
      <c r="C13" s="338"/>
      <c r="D13" s="338"/>
      <c r="E13" s="338"/>
      <c r="F13" s="338"/>
      <c r="G13" s="338"/>
      <c r="H13" s="338"/>
      <c r="I13" s="338"/>
    </row>
    <row r="14" spans="1:35" ht="15" customHeight="1" x14ac:dyDescent="0.2">
      <c r="A14" s="1137" t="s">
        <v>1529</v>
      </c>
      <c r="B14" s="1137"/>
      <c r="C14" s="1137"/>
      <c r="D14" s="1137"/>
      <c r="E14" s="1137"/>
      <c r="F14" s="1137"/>
      <c r="G14" s="1137"/>
      <c r="H14" s="1137"/>
      <c r="I14" s="1137"/>
      <c r="J14" s="1137"/>
      <c r="K14" s="1137"/>
      <c r="L14" s="1156" t="s">
        <v>510</v>
      </c>
      <c r="M14" s="1157"/>
      <c r="N14" s="1157"/>
      <c r="O14" s="1157"/>
      <c r="P14" s="1157"/>
      <c r="Q14" s="1157"/>
      <c r="R14" s="1157"/>
      <c r="S14" s="1157"/>
      <c r="T14" s="1157"/>
      <c r="U14" s="1157"/>
      <c r="V14" s="1157"/>
      <c r="W14" s="1158"/>
      <c r="X14" s="1156" t="s">
        <v>633</v>
      </c>
      <c r="Y14" s="1157"/>
      <c r="Z14" s="1157"/>
      <c r="AA14" s="1157"/>
      <c r="AB14" s="1157"/>
      <c r="AC14" s="1157"/>
      <c r="AD14" s="1157"/>
      <c r="AE14" s="1157"/>
      <c r="AF14" s="1157"/>
      <c r="AG14" s="1157"/>
      <c r="AH14" s="1158"/>
    </row>
    <row r="15" spans="1:35" x14ac:dyDescent="0.2">
      <c r="A15" s="1137"/>
      <c r="B15" s="1137"/>
      <c r="C15" s="1137"/>
      <c r="D15" s="1137"/>
      <c r="E15" s="1137"/>
      <c r="F15" s="1137"/>
      <c r="G15" s="1137"/>
      <c r="H15" s="1137"/>
      <c r="I15" s="1137"/>
      <c r="J15" s="1137"/>
      <c r="K15" s="1137"/>
      <c r="L15" s="1159"/>
      <c r="M15" s="1160"/>
      <c r="N15" s="1160"/>
      <c r="O15" s="1160"/>
      <c r="P15" s="1160"/>
      <c r="Q15" s="1160"/>
      <c r="R15" s="1160"/>
      <c r="S15" s="1160"/>
      <c r="T15" s="1160"/>
      <c r="U15" s="1160"/>
      <c r="V15" s="1160"/>
      <c r="W15" s="1161"/>
      <c r="X15" s="1159"/>
      <c r="Y15" s="1160"/>
      <c r="Z15" s="1160"/>
      <c r="AA15" s="1160"/>
      <c r="AB15" s="1160"/>
      <c r="AC15" s="1160"/>
      <c r="AD15" s="1160"/>
      <c r="AE15" s="1160"/>
      <c r="AF15" s="1160"/>
      <c r="AG15" s="1160"/>
      <c r="AH15" s="1161"/>
    </row>
    <row r="16" spans="1:35" x14ac:dyDescent="0.2">
      <c r="A16" s="1137"/>
      <c r="B16" s="1137"/>
      <c r="C16" s="1137"/>
      <c r="D16" s="1137"/>
      <c r="E16" s="1137"/>
      <c r="F16" s="1137"/>
      <c r="G16" s="1137"/>
      <c r="H16" s="1137"/>
      <c r="I16" s="1137"/>
      <c r="J16" s="1137"/>
      <c r="K16" s="1137"/>
      <c r="L16" s="1162"/>
      <c r="M16" s="1163"/>
      <c r="N16" s="1163"/>
      <c r="O16" s="1163"/>
      <c r="P16" s="1163"/>
      <c r="Q16" s="1163"/>
      <c r="R16" s="1163"/>
      <c r="S16" s="1163"/>
      <c r="T16" s="1163"/>
      <c r="U16" s="1163"/>
      <c r="V16" s="1163"/>
      <c r="W16" s="1164"/>
      <c r="X16" s="1162"/>
      <c r="Y16" s="1163"/>
      <c r="Z16" s="1163"/>
      <c r="AA16" s="1163"/>
      <c r="AB16" s="1163"/>
      <c r="AC16" s="1163"/>
      <c r="AD16" s="1163"/>
      <c r="AE16" s="1163"/>
      <c r="AF16" s="1163"/>
      <c r="AG16" s="1163"/>
      <c r="AH16" s="1164"/>
    </row>
    <row r="17" spans="1:46" ht="15" customHeight="1" x14ac:dyDescent="0.2">
      <c r="A17" s="1155" t="s">
        <v>1530</v>
      </c>
      <c r="B17" s="1155"/>
      <c r="C17" s="1155"/>
      <c r="D17" s="1155"/>
      <c r="E17" s="1155"/>
      <c r="F17" s="1155"/>
      <c r="G17" s="1155"/>
      <c r="H17" s="1155"/>
      <c r="I17" s="1155"/>
      <c r="J17" s="1155"/>
      <c r="K17" s="1155"/>
      <c r="L17" s="1249">
        <v>47</v>
      </c>
      <c r="M17" s="1250"/>
      <c r="N17" s="1250"/>
      <c r="O17" s="1250"/>
      <c r="P17" s="1250"/>
      <c r="Q17" s="1250"/>
      <c r="R17" s="1250"/>
      <c r="S17" s="1250"/>
      <c r="T17" s="1250"/>
      <c r="U17" s="1250"/>
      <c r="V17" s="1250"/>
      <c r="W17" s="1251"/>
      <c r="X17" s="1249">
        <v>46</v>
      </c>
      <c r="Y17" s="1250"/>
      <c r="Z17" s="1250"/>
      <c r="AA17" s="1250"/>
      <c r="AB17" s="1250"/>
      <c r="AC17" s="1250"/>
      <c r="AD17" s="1250"/>
      <c r="AE17" s="1250"/>
      <c r="AF17" s="1250"/>
      <c r="AG17" s="1250"/>
      <c r="AH17" s="1251"/>
    </row>
    <row r="18" spans="1:46" x14ac:dyDescent="0.2">
      <c r="A18" s="1155"/>
      <c r="B18" s="1155"/>
      <c r="C18" s="1155"/>
      <c r="D18" s="1155"/>
      <c r="E18" s="1155"/>
      <c r="F18" s="1155"/>
      <c r="G18" s="1155"/>
      <c r="H18" s="1155"/>
      <c r="I18" s="1155"/>
      <c r="J18" s="1155"/>
      <c r="K18" s="1155"/>
      <c r="L18" s="1210"/>
      <c r="M18" s="1211"/>
      <c r="N18" s="1211"/>
      <c r="O18" s="1211"/>
      <c r="P18" s="1211"/>
      <c r="Q18" s="1211"/>
      <c r="R18" s="1211"/>
      <c r="S18" s="1211"/>
      <c r="T18" s="1211"/>
      <c r="U18" s="1211"/>
      <c r="V18" s="1211"/>
      <c r="W18" s="1212"/>
      <c r="X18" s="1210"/>
      <c r="Y18" s="1211"/>
      <c r="Z18" s="1211"/>
      <c r="AA18" s="1211"/>
      <c r="AB18" s="1211"/>
      <c r="AC18" s="1211"/>
      <c r="AD18" s="1211"/>
      <c r="AE18" s="1211"/>
      <c r="AF18" s="1211"/>
      <c r="AG18" s="1211"/>
      <c r="AH18" s="1212"/>
      <c r="AJ18" s="344"/>
      <c r="AK18" s="346"/>
      <c r="AL18" s="346"/>
      <c r="AM18" s="346"/>
      <c r="AN18" s="346"/>
      <c r="AO18" s="346"/>
      <c r="AP18" s="346"/>
      <c r="AQ18" s="346"/>
      <c r="AR18" s="346"/>
      <c r="AS18" s="346"/>
      <c r="AT18" s="346"/>
    </row>
    <row r="19" spans="1:46" ht="15" customHeight="1" x14ac:dyDescent="0.2">
      <c r="A19" s="1155" t="s">
        <v>1531</v>
      </c>
      <c r="B19" s="1155"/>
      <c r="C19" s="1155"/>
      <c r="D19" s="1155"/>
      <c r="E19" s="1155"/>
      <c r="F19" s="1155"/>
      <c r="G19" s="1155"/>
      <c r="H19" s="1155"/>
      <c r="I19" s="1155"/>
      <c r="J19" s="1155"/>
      <c r="K19" s="1155"/>
      <c r="L19" s="1249">
        <v>49</v>
      </c>
      <c r="M19" s="1250"/>
      <c r="N19" s="1250"/>
      <c r="O19" s="1250"/>
      <c r="P19" s="1250"/>
      <c r="Q19" s="1250"/>
      <c r="R19" s="1250"/>
      <c r="S19" s="1250"/>
      <c r="T19" s="1250"/>
      <c r="U19" s="1250"/>
      <c r="V19" s="1250"/>
      <c r="W19" s="1251"/>
      <c r="X19" s="1249">
        <v>47</v>
      </c>
      <c r="Y19" s="1250"/>
      <c r="Z19" s="1250"/>
      <c r="AA19" s="1250"/>
      <c r="AB19" s="1250"/>
      <c r="AC19" s="1250"/>
      <c r="AD19" s="1250"/>
      <c r="AE19" s="1250"/>
      <c r="AF19" s="1250"/>
      <c r="AG19" s="1250"/>
      <c r="AH19" s="1251"/>
    </row>
    <row r="20" spans="1:46" x14ac:dyDescent="0.2">
      <c r="A20" s="1155"/>
      <c r="B20" s="1155"/>
      <c r="C20" s="1155"/>
      <c r="D20" s="1155"/>
      <c r="E20" s="1155"/>
      <c r="F20" s="1155"/>
      <c r="G20" s="1155"/>
      <c r="H20" s="1155"/>
      <c r="I20" s="1155"/>
      <c r="J20" s="1155"/>
      <c r="K20" s="1155"/>
      <c r="L20" s="1210"/>
      <c r="M20" s="1211"/>
      <c r="N20" s="1211"/>
      <c r="O20" s="1211"/>
      <c r="P20" s="1211"/>
      <c r="Q20" s="1211"/>
      <c r="R20" s="1211"/>
      <c r="S20" s="1211"/>
      <c r="T20" s="1211"/>
      <c r="U20" s="1211"/>
      <c r="V20" s="1211"/>
      <c r="W20" s="1212"/>
      <c r="X20" s="1210"/>
      <c r="Y20" s="1211"/>
      <c r="Z20" s="1211"/>
      <c r="AA20" s="1211"/>
      <c r="AB20" s="1211"/>
      <c r="AC20" s="1211"/>
      <c r="AD20" s="1211"/>
      <c r="AE20" s="1211"/>
      <c r="AF20" s="1211"/>
      <c r="AG20" s="1211"/>
      <c r="AH20" s="1212"/>
    </row>
    <row r="21" spans="1:46" ht="15" customHeight="1" x14ac:dyDescent="0.2">
      <c r="A21" s="1155" t="s">
        <v>1532</v>
      </c>
      <c r="B21" s="1155"/>
      <c r="C21" s="1155"/>
      <c r="D21" s="1155"/>
      <c r="E21" s="1155"/>
      <c r="F21" s="1155"/>
      <c r="G21" s="1155"/>
      <c r="H21" s="1155"/>
      <c r="I21" s="1155"/>
      <c r="J21" s="1155"/>
      <c r="K21" s="1155"/>
      <c r="L21" s="1249">
        <v>2</v>
      </c>
      <c r="M21" s="1250"/>
      <c r="N21" s="1250"/>
      <c r="O21" s="1250"/>
      <c r="P21" s="1250"/>
      <c r="Q21" s="1250"/>
      <c r="R21" s="1250"/>
      <c r="S21" s="1250"/>
      <c r="T21" s="1250"/>
      <c r="U21" s="1250"/>
      <c r="V21" s="1250"/>
      <c r="W21" s="1251"/>
      <c r="X21" s="1249">
        <v>2</v>
      </c>
      <c r="Y21" s="1250"/>
      <c r="Z21" s="1250"/>
      <c r="AA21" s="1250"/>
      <c r="AB21" s="1250"/>
      <c r="AC21" s="1250"/>
      <c r="AD21" s="1250"/>
      <c r="AE21" s="1250"/>
      <c r="AF21" s="1250"/>
      <c r="AG21" s="1250"/>
      <c r="AH21" s="1251"/>
    </row>
    <row r="22" spans="1:46" x14ac:dyDescent="0.2">
      <c r="A22" s="1155"/>
      <c r="B22" s="1155"/>
      <c r="C22" s="1155"/>
      <c r="D22" s="1155"/>
      <c r="E22" s="1155"/>
      <c r="F22" s="1155"/>
      <c r="G22" s="1155"/>
      <c r="H22" s="1155"/>
      <c r="I22" s="1155"/>
      <c r="J22" s="1155"/>
      <c r="K22" s="1155"/>
      <c r="L22" s="1210"/>
      <c r="M22" s="1211"/>
      <c r="N22" s="1211"/>
      <c r="O22" s="1211"/>
      <c r="P22" s="1211"/>
      <c r="Q22" s="1211"/>
      <c r="R22" s="1211"/>
      <c r="S22" s="1211"/>
      <c r="T22" s="1211"/>
      <c r="U22" s="1211"/>
      <c r="V22" s="1211"/>
      <c r="W22" s="1212"/>
      <c r="X22" s="1210"/>
      <c r="Y22" s="1211"/>
      <c r="Z22" s="1211"/>
      <c r="AA22" s="1211"/>
      <c r="AB22" s="1211"/>
      <c r="AC22" s="1211"/>
      <c r="AD22" s="1211"/>
      <c r="AE22" s="1211"/>
      <c r="AF22" s="1211"/>
      <c r="AG22" s="1211"/>
      <c r="AH22" s="1212"/>
    </row>
    <row r="23" spans="1:46" x14ac:dyDescent="0.2">
      <c r="A23" s="338"/>
      <c r="B23" s="338"/>
      <c r="C23" s="338"/>
      <c r="D23" s="338"/>
      <c r="E23" s="338"/>
      <c r="F23" s="338"/>
      <c r="G23" s="338"/>
      <c r="H23" s="338"/>
      <c r="I23" s="338"/>
    </row>
    <row r="24" spans="1:46" ht="30" customHeight="1" x14ac:dyDescent="0.2">
      <c r="A24" s="1240" t="s">
        <v>2723</v>
      </c>
      <c r="B24" s="1240"/>
      <c r="C24" s="1240"/>
      <c r="D24" s="1240"/>
      <c r="E24" s="1240"/>
      <c r="F24" s="1240"/>
      <c r="G24" s="1240"/>
      <c r="H24" s="1240"/>
      <c r="I24" s="1240"/>
      <c r="J24" s="1240"/>
      <c r="K24" s="1240"/>
      <c r="L24" s="1240"/>
      <c r="M24" s="1240"/>
      <c r="N24" s="1240"/>
      <c r="O24" s="1240"/>
      <c r="P24" s="1240"/>
      <c r="Q24" s="1240"/>
      <c r="R24" s="1240"/>
      <c r="S24" s="1240"/>
      <c r="T24" s="1240"/>
      <c r="U24" s="1240"/>
      <c r="V24" s="1240"/>
      <c r="W24" s="1240"/>
      <c r="X24" s="1240"/>
      <c r="Y24" s="1240"/>
      <c r="Z24" s="1240"/>
      <c r="AA24" s="1240"/>
      <c r="AB24" s="1240"/>
      <c r="AC24" s="1240"/>
      <c r="AD24" s="1240"/>
      <c r="AE24" s="1240"/>
      <c r="AF24" s="1240"/>
      <c r="AG24" s="1240"/>
      <c r="AH24" s="1240"/>
      <c r="AJ24" s="273" t="s">
        <v>2314</v>
      </c>
    </row>
    <row r="25" spans="1:46" x14ac:dyDescent="0.2">
      <c r="A25" s="1248" t="s">
        <v>2442</v>
      </c>
      <c r="B25" s="1248"/>
      <c r="C25" s="1248"/>
      <c r="D25" s="1248"/>
      <c r="E25" s="1248"/>
      <c r="F25" s="1248"/>
      <c r="G25" s="1248"/>
      <c r="H25" s="1248"/>
      <c r="I25" s="1248"/>
      <c r="J25" s="1248"/>
      <c r="K25" s="1040" t="s">
        <v>1534</v>
      </c>
      <c r="L25" s="1040"/>
      <c r="M25" s="1040"/>
      <c r="N25" s="1040"/>
      <c r="O25" s="1040"/>
      <c r="P25" s="1040"/>
      <c r="Q25" s="1040"/>
      <c r="R25" s="1040"/>
      <c r="S25" s="1040" t="s">
        <v>1535</v>
      </c>
      <c r="T25" s="1040"/>
      <c r="U25" s="1040"/>
      <c r="V25" s="1040"/>
      <c r="W25" s="1040"/>
      <c r="X25" s="1040"/>
      <c r="Y25" s="1040"/>
      <c r="Z25" s="1040"/>
      <c r="AA25" s="1040" t="s">
        <v>1536</v>
      </c>
      <c r="AB25" s="1040"/>
      <c r="AC25" s="1040"/>
      <c r="AD25" s="1040"/>
      <c r="AE25" s="1040"/>
      <c r="AF25" s="1040"/>
      <c r="AG25" s="1040"/>
      <c r="AH25" s="1040"/>
    </row>
    <row r="26" spans="1:46" ht="15" customHeight="1" x14ac:dyDescent="0.2">
      <c r="A26" s="1248"/>
      <c r="B26" s="1248"/>
      <c r="C26" s="1248"/>
      <c r="D26" s="1248"/>
      <c r="E26" s="1248"/>
      <c r="F26" s="1248"/>
      <c r="G26" s="1248"/>
      <c r="H26" s="1248"/>
      <c r="I26" s="1248"/>
      <c r="J26" s="1248"/>
      <c r="K26" s="1040"/>
      <c r="L26" s="1040"/>
      <c r="M26" s="1040"/>
      <c r="N26" s="1040"/>
      <c r="O26" s="1040"/>
      <c r="P26" s="1040"/>
      <c r="Q26" s="1040"/>
      <c r="R26" s="1040"/>
      <c r="S26" s="1040"/>
      <c r="T26" s="1040"/>
      <c r="U26" s="1040"/>
      <c r="V26" s="1040"/>
      <c r="W26" s="1040"/>
      <c r="X26" s="1040"/>
      <c r="Y26" s="1040"/>
      <c r="Z26" s="1040"/>
      <c r="AA26" s="1040"/>
      <c r="AB26" s="1040"/>
      <c r="AC26" s="1040"/>
      <c r="AD26" s="1040"/>
      <c r="AE26" s="1040"/>
      <c r="AF26" s="1040"/>
      <c r="AG26" s="1040"/>
      <c r="AH26" s="1040"/>
      <c r="AJ26" s="273" t="s">
        <v>2313</v>
      </c>
    </row>
    <row r="27" spans="1:46" x14ac:dyDescent="0.2">
      <c r="A27" s="1248"/>
      <c r="B27" s="1248"/>
      <c r="C27" s="1248"/>
      <c r="D27" s="1248"/>
      <c r="E27" s="1248"/>
      <c r="F27" s="1248"/>
      <c r="G27" s="1248"/>
      <c r="H27" s="1248"/>
      <c r="I27" s="1248"/>
      <c r="J27" s="1248"/>
      <c r="K27" s="1246" t="s">
        <v>1537</v>
      </c>
      <c r="L27" s="1246"/>
      <c r="M27" s="1246"/>
      <c r="N27" s="1246"/>
      <c r="O27" s="1246" t="s">
        <v>1538</v>
      </c>
      <c r="P27" s="1246"/>
      <c r="Q27" s="1246"/>
      <c r="R27" s="1246"/>
      <c r="S27" s="1040"/>
      <c r="T27" s="1040"/>
      <c r="U27" s="1040"/>
      <c r="V27" s="1040"/>
      <c r="W27" s="1040"/>
      <c r="X27" s="1040"/>
      <c r="Y27" s="1040"/>
      <c r="Z27" s="1040"/>
      <c r="AA27" s="1040"/>
      <c r="AB27" s="1040"/>
      <c r="AC27" s="1040"/>
      <c r="AD27" s="1040"/>
      <c r="AE27" s="1040"/>
      <c r="AF27" s="1040"/>
      <c r="AG27" s="1040"/>
      <c r="AH27" s="1040"/>
    </row>
    <row r="28" spans="1:46" x14ac:dyDescent="0.2">
      <c r="A28" s="1248"/>
      <c r="B28" s="1248"/>
      <c r="C28" s="1248"/>
      <c r="D28" s="1248"/>
      <c r="E28" s="1248"/>
      <c r="F28" s="1248"/>
      <c r="G28" s="1248"/>
      <c r="H28" s="1248"/>
      <c r="I28" s="1248"/>
      <c r="J28" s="1248"/>
      <c r="K28" s="1246"/>
      <c r="L28" s="1246"/>
      <c r="M28" s="1246"/>
      <c r="N28" s="1246"/>
      <c r="O28" s="1246"/>
      <c r="P28" s="1246"/>
      <c r="Q28" s="1246"/>
      <c r="R28" s="1246"/>
      <c r="S28" s="1040"/>
      <c r="T28" s="1040"/>
      <c r="U28" s="1040"/>
      <c r="V28" s="1040"/>
      <c r="W28" s="1040"/>
      <c r="X28" s="1040"/>
      <c r="Y28" s="1040"/>
      <c r="Z28" s="1040"/>
      <c r="AA28" s="1040"/>
      <c r="AB28" s="1040"/>
      <c r="AC28" s="1040"/>
      <c r="AD28" s="1040"/>
      <c r="AE28" s="1040"/>
      <c r="AF28" s="1040"/>
      <c r="AG28" s="1040"/>
      <c r="AH28" s="1040"/>
    </row>
    <row r="29" spans="1:46" x14ac:dyDescent="0.2">
      <c r="A29" s="1155" t="s">
        <v>2441</v>
      </c>
      <c r="B29" s="1155"/>
      <c r="C29" s="1155"/>
      <c r="D29" s="1155"/>
      <c r="E29" s="1155"/>
      <c r="F29" s="1155"/>
      <c r="G29" s="1155"/>
      <c r="H29" s="1155"/>
      <c r="I29" s="1155"/>
      <c r="J29" s="1155"/>
      <c r="K29" s="1247">
        <v>146386</v>
      </c>
      <c r="L29" s="1247"/>
      <c r="M29" s="1247"/>
      <c r="N29" s="1247"/>
      <c r="O29" s="1225">
        <f>IF($K$31=0,0,(K29/$K$31)*100)</f>
        <v>100</v>
      </c>
      <c r="P29" s="1225"/>
      <c r="Q29" s="1225"/>
      <c r="R29" s="1225"/>
      <c r="S29" s="1225">
        <f>O29</f>
        <v>100</v>
      </c>
      <c r="T29" s="1225"/>
      <c r="U29" s="1225"/>
      <c r="V29" s="1225"/>
      <c r="W29" s="1225"/>
      <c r="X29" s="1225"/>
      <c r="Y29" s="1225"/>
      <c r="Z29" s="1225"/>
      <c r="AA29" s="1225"/>
      <c r="AB29" s="1225"/>
      <c r="AC29" s="1225"/>
      <c r="AD29" s="1225"/>
      <c r="AE29" s="1225"/>
      <c r="AF29" s="1225"/>
      <c r="AG29" s="1225"/>
      <c r="AH29" s="1225"/>
    </row>
    <row r="30" spans="1:46" x14ac:dyDescent="0.2">
      <c r="A30" s="1155"/>
      <c r="B30" s="1155"/>
      <c r="C30" s="1155"/>
      <c r="D30" s="1155"/>
      <c r="E30" s="1155"/>
      <c r="F30" s="1155"/>
      <c r="G30" s="1155"/>
      <c r="H30" s="1155"/>
      <c r="I30" s="1155"/>
      <c r="J30" s="1155"/>
      <c r="K30" s="1247"/>
      <c r="L30" s="1247"/>
      <c r="M30" s="1247"/>
      <c r="N30" s="1247"/>
      <c r="O30" s="1225"/>
      <c r="P30" s="1225"/>
      <c r="Q30" s="1225"/>
      <c r="R30" s="1225"/>
      <c r="S30" s="1225"/>
      <c r="T30" s="1225"/>
      <c r="U30" s="1225"/>
      <c r="V30" s="1225"/>
      <c r="W30" s="1225"/>
      <c r="X30" s="1225"/>
      <c r="Y30" s="1225"/>
      <c r="Z30" s="1225"/>
      <c r="AA30" s="1225"/>
      <c r="AB30" s="1225"/>
      <c r="AC30" s="1225"/>
      <c r="AD30" s="1225"/>
      <c r="AE30" s="1225"/>
      <c r="AF30" s="1225"/>
      <c r="AG30" s="1225"/>
      <c r="AH30" s="1225"/>
    </row>
    <row r="31" spans="1:46" ht="15" customHeight="1" x14ac:dyDescent="0.2">
      <c r="A31" s="1153" t="s">
        <v>1539</v>
      </c>
      <c r="B31" s="1153"/>
      <c r="C31" s="1153"/>
      <c r="D31" s="1153"/>
      <c r="E31" s="1153"/>
      <c r="F31" s="1153"/>
      <c r="G31" s="1153"/>
      <c r="H31" s="1153"/>
      <c r="I31" s="1153"/>
      <c r="J31" s="1153"/>
      <c r="K31" s="1253">
        <f>SUM(K29:N30)</f>
        <v>146386</v>
      </c>
      <c r="L31" s="1253"/>
      <c r="M31" s="1253"/>
      <c r="N31" s="1253"/>
      <c r="O31" s="1253">
        <f>SUM(O29:R30)</f>
        <v>100</v>
      </c>
      <c r="P31" s="1246"/>
      <c r="Q31" s="1246"/>
      <c r="R31" s="1246"/>
      <c r="S31" s="1067">
        <f>SUM(S29:Z30)</f>
        <v>100</v>
      </c>
      <c r="T31" s="1068"/>
      <c r="U31" s="1068"/>
      <c r="V31" s="1068"/>
      <c r="W31" s="1068"/>
      <c r="X31" s="1068"/>
      <c r="Y31" s="1068"/>
      <c r="Z31" s="1069"/>
      <c r="AA31" s="1067">
        <f>SUM(AA29:AH30)</f>
        <v>0</v>
      </c>
      <c r="AB31" s="1068"/>
      <c r="AC31" s="1068"/>
      <c r="AD31" s="1068"/>
      <c r="AE31" s="1068"/>
      <c r="AF31" s="1068"/>
      <c r="AG31" s="1068"/>
      <c r="AH31" s="1069"/>
    </row>
    <row r="32" spans="1:46" x14ac:dyDescent="0.2">
      <c r="A32" s="1153"/>
      <c r="B32" s="1153"/>
      <c r="C32" s="1153"/>
      <c r="D32" s="1153"/>
      <c r="E32" s="1153"/>
      <c r="F32" s="1153"/>
      <c r="G32" s="1153"/>
      <c r="H32" s="1153"/>
      <c r="I32" s="1153"/>
      <c r="J32" s="1153"/>
      <c r="K32" s="1253"/>
      <c r="L32" s="1253"/>
      <c r="M32" s="1253"/>
      <c r="N32" s="1253"/>
      <c r="O32" s="1246"/>
      <c r="P32" s="1246"/>
      <c r="Q32" s="1246"/>
      <c r="R32" s="1246"/>
      <c r="S32" s="1070"/>
      <c r="T32" s="1071"/>
      <c r="U32" s="1071"/>
      <c r="V32" s="1071"/>
      <c r="W32" s="1071"/>
      <c r="X32" s="1071"/>
      <c r="Y32" s="1071"/>
      <c r="Z32" s="1072"/>
      <c r="AA32" s="1070"/>
      <c r="AB32" s="1071"/>
      <c r="AC32" s="1071"/>
      <c r="AD32" s="1071"/>
      <c r="AE32" s="1071"/>
      <c r="AF32" s="1071"/>
      <c r="AG32" s="1071"/>
      <c r="AH32" s="1072"/>
    </row>
    <row r="33" spans="1:36" x14ac:dyDescent="0.2">
      <c r="A33" s="338"/>
      <c r="B33" s="338"/>
      <c r="C33" s="338"/>
      <c r="D33" s="338"/>
      <c r="E33" s="338"/>
      <c r="F33" s="338"/>
      <c r="G33" s="338"/>
      <c r="H33" s="338"/>
      <c r="I33" s="338"/>
    </row>
    <row r="34" spans="1:36" hidden="1" x14ac:dyDescent="0.2">
      <c r="A34" s="338"/>
      <c r="B34" s="338"/>
      <c r="C34" s="338"/>
      <c r="D34" s="338"/>
      <c r="E34" s="338"/>
      <c r="F34" s="338"/>
      <c r="G34" s="338"/>
      <c r="H34" s="338"/>
      <c r="I34" s="338"/>
    </row>
    <row r="35" spans="1:36" hidden="1" x14ac:dyDescent="0.2">
      <c r="A35" s="1156" t="s">
        <v>2795</v>
      </c>
      <c r="B35" s="1157"/>
      <c r="C35" s="1157"/>
      <c r="D35" s="1157"/>
      <c r="E35" s="1157"/>
      <c r="F35" s="1157"/>
      <c r="G35" s="1157"/>
      <c r="H35" s="1157"/>
      <c r="I35" s="1157"/>
      <c r="J35" s="1158"/>
      <c r="K35" s="1040" t="s">
        <v>1534</v>
      </c>
      <c r="L35" s="1040"/>
      <c r="M35" s="1040"/>
      <c r="N35" s="1040"/>
      <c r="O35" s="1040"/>
      <c r="P35" s="1040"/>
      <c r="Q35" s="1040"/>
      <c r="R35" s="1040"/>
      <c r="S35" s="1040" t="s">
        <v>1535</v>
      </c>
      <c r="T35" s="1040"/>
      <c r="U35" s="1040"/>
      <c r="V35" s="1040"/>
      <c r="W35" s="1040"/>
      <c r="X35" s="1040"/>
      <c r="Y35" s="1040"/>
      <c r="Z35" s="1040"/>
      <c r="AA35" s="1040" t="s">
        <v>1536</v>
      </c>
      <c r="AB35" s="1040"/>
      <c r="AC35" s="1040"/>
      <c r="AD35" s="1040"/>
      <c r="AE35" s="1040"/>
      <c r="AF35" s="1040"/>
      <c r="AG35" s="1040"/>
      <c r="AH35" s="1040"/>
      <c r="AJ35" s="273" t="s">
        <v>2313</v>
      </c>
    </row>
    <row r="36" spans="1:36" hidden="1" x14ac:dyDescent="0.2">
      <c r="A36" s="1159"/>
      <c r="B36" s="1160"/>
      <c r="C36" s="1160"/>
      <c r="D36" s="1160"/>
      <c r="E36" s="1160"/>
      <c r="F36" s="1160"/>
      <c r="G36" s="1160"/>
      <c r="H36" s="1160"/>
      <c r="I36" s="1160"/>
      <c r="J36" s="1161"/>
      <c r="K36" s="1040"/>
      <c r="L36" s="1040"/>
      <c r="M36" s="1040"/>
      <c r="N36" s="1040"/>
      <c r="O36" s="1040"/>
      <c r="P36" s="1040"/>
      <c r="Q36" s="1040"/>
      <c r="R36" s="1040"/>
      <c r="S36" s="1040"/>
      <c r="T36" s="1040"/>
      <c r="U36" s="1040"/>
      <c r="V36" s="1040"/>
      <c r="W36" s="1040"/>
      <c r="X36" s="1040"/>
      <c r="Y36" s="1040"/>
      <c r="Z36" s="1040"/>
      <c r="AA36" s="1040"/>
      <c r="AB36" s="1040"/>
      <c r="AC36" s="1040"/>
      <c r="AD36" s="1040"/>
      <c r="AE36" s="1040"/>
      <c r="AF36" s="1040"/>
      <c r="AG36" s="1040"/>
      <c r="AH36" s="1040"/>
    </row>
    <row r="37" spans="1:36" hidden="1" x14ac:dyDescent="0.2">
      <c r="A37" s="1162"/>
      <c r="B37" s="1163"/>
      <c r="C37" s="1163"/>
      <c r="D37" s="1163"/>
      <c r="E37" s="1163"/>
      <c r="F37" s="1163"/>
      <c r="G37" s="1163"/>
      <c r="H37" s="1163"/>
      <c r="I37" s="1163"/>
      <c r="J37" s="1164"/>
      <c r="K37" s="1040"/>
      <c r="L37" s="1040"/>
      <c r="M37" s="1040"/>
      <c r="N37" s="1040"/>
      <c r="O37" s="1040"/>
      <c r="P37" s="1040"/>
      <c r="Q37" s="1040"/>
      <c r="R37" s="1040"/>
      <c r="S37" s="1040"/>
      <c r="T37" s="1040"/>
      <c r="U37" s="1040"/>
      <c r="V37" s="1040"/>
      <c r="W37" s="1040"/>
      <c r="X37" s="1040"/>
      <c r="Y37" s="1040"/>
      <c r="Z37" s="1040"/>
      <c r="AA37" s="1040"/>
      <c r="AB37" s="1040"/>
      <c r="AC37" s="1040"/>
      <c r="AD37" s="1040"/>
      <c r="AE37" s="1040"/>
      <c r="AF37" s="1040"/>
      <c r="AG37" s="1040"/>
      <c r="AH37" s="1040"/>
    </row>
    <row r="38" spans="1:36" hidden="1" x14ac:dyDescent="0.2">
      <c r="A38" s="1248" t="s">
        <v>1533</v>
      </c>
      <c r="B38" s="1248"/>
      <c r="C38" s="1248"/>
      <c r="D38" s="1248"/>
      <c r="E38" s="1248"/>
      <c r="F38" s="1248"/>
      <c r="G38" s="1248" t="s">
        <v>1540</v>
      </c>
      <c r="H38" s="1248"/>
      <c r="I38" s="1248"/>
      <c r="J38" s="1248"/>
      <c r="K38" s="1246" t="s">
        <v>1537</v>
      </c>
      <c r="L38" s="1246"/>
      <c r="M38" s="1246"/>
      <c r="N38" s="1246"/>
      <c r="O38" s="1246" t="s">
        <v>1538</v>
      </c>
      <c r="P38" s="1246"/>
      <c r="Q38" s="1246"/>
      <c r="R38" s="1246"/>
      <c r="S38" s="1040"/>
      <c r="T38" s="1040"/>
      <c r="U38" s="1040"/>
      <c r="V38" s="1040"/>
      <c r="W38" s="1040"/>
      <c r="X38" s="1040"/>
      <c r="Y38" s="1040"/>
      <c r="Z38" s="1040"/>
      <c r="AA38" s="1040"/>
      <c r="AB38" s="1040"/>
      <c r="AC38" s="1040"/>
      <c r="AD38" s="1040"/>
      <c r="AE38" s="1040"/>
      <c r="AF38" s="1040"/>
      <c r="AG38" s="1040"/>
      <c r="AH38" s="1040"/>
    </row>
    <row r="39" spans="1:36" hidden="1" x14ac:dyDescent="0.2">
      <c r="A39" s="1248"/>
      <c r="B39" s="1248"/>
      <c r="C39" s="1248"/>
      <c r="D39" s="1248"/>
      <c r="E39" s="1248"/>
      <c r="F39" s="1248"/>
      <c r="G39" s="1248"/>
      <c r="H39" s="1248"/>
      <c r="I39" s="1248"/>
      <c r="J39" s="1248"/>
      <c r="K39" s="1246"/>
      <c r="L39" s="1246"/>
      <c r="M39" s="1246"/>
      <c r="N39" s="1246"/>
      <c r="O39" s="1246"/>
      <c r="P39" s="1246"/>
      <c r="Q39" s="1246"/>
      <c r="R39" s="1246"/>
      <c r="S39" s="1040"/>
      <c r="T39" s="1040"/>
      <c r="U39" s="1040"/>
      <c r="V39" s="1040"/>
      <c r="W39" s="1040"/>
      <c r="X39" s="1040"/>
      <c r="Y39" s="1040"/>
      <c r="Z39" s="1040"/>
      <c r="AA39" s="1040"/>
      <c r="AB39" s="1040"/>
      <c r="AC39" s="1040"/>
      <c r="AD39" s="1040"/>
      <c r="AE39" s="1040"/>
      <c r="AF39" s="1040"/>
      <c r="AG39" s="1040"/>
      <c r="AH39" s="1040"/>
    </row>
    <row r="40" spans="1:36" hidden="1" x14ac:dyDescent="0.2">
      <c r="A40" s="1155"/>
      <c r="B40" s="1155"/>
      <c r="C40" s="1155"/>
      <c r="D40" s="1155"/>
      <c r="E40" s="1155"/>
      <c r="F40" s="1155"/>
      <c r="G40" s="1254"/>
      <c r="H40" s="1255"/>
      <c r="I40" s="1255"/>
      <c r="J40" s="1255"/>
      <c r="K40" s="1247"/>
      <c r="L40" s="1247"/>
      <c r="M40" s="1247"/>
      <c r="N40" s="1247"/>
      <c r="O40" s="1225">
        <f>IF($K$46=0,0,(K40/$K$46)*100)</f>
        <v>0</v>
      </c>
      <c r="P40" s="1225"/>
      <c r="Q40" s="1225"/>
      <c r="R40" s="1225"/>
      <c r="S40" s="1225"/>
      <c r="T40" s="1225"/>
      <c r="U40" s="1225"/>
      <c r="V40" s="1225"/>
      <c r="W40" s="1225"/>
      <c r="X40" s="1225"/>
      <c r="Y40" s="1225"/>
      <c r="Z40" s="1225"/>
      <c r="AA40" s="1225"/>
      <c r="AB40" s="1225"/>
      <c r="AC40" s="1225"/>
      <c r="AD40" s="1225"/>
      <c r="AE40" s="1225"/>
      <c r="AF40" s="1225"/>
      <c r="AG40" s="1225"/>
      <c r="AH40" s="1225"/>
    </row>
    <row r="41" spans="1:36" hidden="1" x14ac:dyDescent="0.2">
      <c r="A41" s="1155"/>
      <c r="B41" s="1155"/>
      <c r="C41" s="1155"/>
      <c r="D41" s="1155"/>
      <c r="E41" s="1155"/>
      <c r="F41" s="1155"/>
      <c r="G41" s="1255"/>
      <c r="H41" s="1255"/>
      <c r="I41" s="1255"/>
      <c r="J41" s="1255"/>
      <c r="K41" s="1247"/>
      <c r="L41" s="1247"/>
      <c r="M41" s="1247"/>
      <c r="N41" s="1247"/>
      <c r="O41" s="1225"/>
      <c r="P41" s="1225"/>
      <c r="Q41" s="1225"/>
      <c r="R41" s="1225"/>
      <c r="S41" s="1225"/>
      <c r="T41" s="1225"/>
      <c r="U41" s="1225"/>
      <c r="V41" s="1225"/>
      <c r="W41" s="1225"/>
      <c r="X41" s="1225"/>
      <c r="Y41" s="1225"/>
      <c r="Z41" s="1225"/>
      <c r="AA41" s="1225"/>
      <c r="AB41" s="1225"/>
      <c r="AC41" s="1225"/>
      <c r="AD41" s="1225"/>
      <c r="AE41" s="1225"/>
      <c r="AF41" s="1225"/>
      <c r="AG41" s="1225"/>
      <c r="AH41" s="1225"/>
    </row>
    <row r="42" spans="1:36" hidden="1" x14ac:dyDescent="0.2">
      <c r="A42" s="1155"/>
      <c r="B42" s="1155"/>
      <c r="C42" s="1155"/>
      <c r="D42" s="1155"/>
      <c r="E42" s="1155"/>
      <c r="F42" s="1155"/>
      <c r="G42" s="1254"/>
      <c r="H42" s="1255"/>
      <c r="I42" s="1255"/>
      <c r="J42" s="1255"/>
      <c r="K42" s="1247"/>
      <c r="L42" s="1247"/>
      <c r="M42" s="1247"/>
      <c r="N42" s="1247"/>
      <c r="O42" s="1225">
        <f>IF($K$46=0,0,(K42/$K$46)*100)</f>
        <v>0</v>
      </c>
      <c r="P42" s="1225"/>
      <c r="Q42" s="1225"/>
      <c r="R42" s="1225"/>
      <c r="S42" s="1225"/>
      <c r="T42" s="1225"/>
      <c r="U42" s="1225"/>
      <c r="V42" s="1225"/>
      <c r="W42" s="1225"/>
      <c r="X42" s="1225"/>
      <c r="Y42" s="1225"/>
      <c r="Z42" s="1225"/>
      <c r="AA42" s="1225"/>
      <c r="AB42" s="1225"/>
      <c r="AC42" s="1225"/>
      <c r="AD42" s="1225"/>
      <c r="AE42" s="1225"/>
      <c r="AF42" s="1225"/>
      <c r="AG42" s="1225"/>
      <c r="AH42" s="1225"/>
    </row>
    <row r="43" spans="1:36" hidden="1" x14ac:dyDescent="0.2">
      <c r="A43" s="1155"/>
      <c r="B43" s="1155"/>
      <c r="C43" s="1155"/>
      <c r="D43" s="1155"/>
      <c r="E43" s="1155"/>
      <c r="F43" s="1155"/>
      <c r="G43" s="1255"/>
      <c r="H43" s="1255"/>
      <c r="I43" s="1255"/>
      <c r="J43" s="1255"/>
      <c r="K43" s="1247"/>
      <c r="L43" s="1247"/>
      <c r="M43" s="1247"/>
      <c r="N43" s="1247"/>
      <c r="O43" s="1225"/>
      <c r="P43" s="1225"/>
      <c r="Q43" s="1225"/>
      <c r="R43" s="1225"/>
      <c r="S43" s="1225"/>
      <c r="T43" s="1225"/>
      <c r="U43" s="1225"/>
      <c r="V43" s="1225"/>
      <c r="W43" s="1225"/>
      <c r="X43" s="1225"/>
      <c r="Y43" s="1225"/>
      <c r="Z43" s="1225"/>
      <c r="AA43" s="1225"/>
      <c r="AB43" s="1225"/>
      <c r="AC43" s="1225"/>
      <c r="AD43" s="1225"/>
      <c r="AE43" s="1225"/>
      <c r="AF43" s="1225"/>
      <c r="AG43" s="1225"/>
      <c r="AH43" s="1225"/>
    </row>
    <row r="44" spans="1:36" hidden="1" x14ac:dyDescent="0.2">
      <c r="A44" s="1155"/>
      <c r="B44" s="1155"/>
      <c r="C44" s="1155"/>
      <c r="D44" s="1155"/>
      <c r="E44" s="1155"/>
      <c r="F44" s="1155"/>
      <c r="G44" s="1254"/>
      <c r="H44" s="1255"/>
      <c r="I44" s="1255"/>
      <c r="J44" s="1255"/>
      <c r="K44" s="1247"/>
      <c r="L44" s="1247"/>
      <c r="M44" s="1247"/>
      <c r="N44" s="1247"/>
      <c r="O44" s="1225">
        <f>IF($K$46=0,0,(K44/$K$46)*100)</f>
        <v>0</v>
      </c>
      <c r="P44" s="1225"/>
      <c r="Q44" s="1225"/>
      <c r="R44" s="1225"/>
      <c r="S44" s="1225"/>
      <c r="T44" s="1225"/>
      <c r="U44" s="1225"/>
      <c r="V44" s="1225"/>
      <c r="W44" s="1225"/>
      <c r="X44" s="1225"/>
      <c r="Y44" s="1225"/>
      <c r="Z44" s="1225"/>
      <c r="AA44" s="1225"/>
      <c r="AB44" s="1225"/>
      <c r="AC44" s="1225"/>
      <c r="AD44" s="1225"/>
      <c r="AE44" s="1225"/>
      <c r="AF44" s="1225"/>
      <c r="AG44" s="1225"/>
      <c r="AH44" s="1225"/>
    </row>
    <row r="45" spans="1:36" hidden="1" x14ac:dyDescent="0.2">
      <c r="A45" s="1155"/>
      <c r="B45" s="1155"/>
      <c r="C45" s="1155"/>
      <c r="D45" s="1155"/>
      <c r="E45" s="1155"/>
      <c r="F45" s="1155"/>
      <c r="G45" s="1255"/>
      <c r="H45" s="1255"/>
      <c r="I45" s="1255"/>
      <c r="J45" s="1255"/>
      <c r="K45" s="1247"/>
      <c r="L45" s="1247"/>
      <c r="M45" s="1247"/>
      <c r="N45" s="1247"/>
      <c r="O45" s="1225"/>
      <c r="P45" s="1225"/>
      <c r="Q45" s="1225"/>
      <c r="R45" s="1225"/>
      <c r="S45" s="1225"/>
      <c r="T45" s="1225"/>
      <c r="U45" s="1225"/>
      <c r="V45" s="1225"/>
      <c r="W45" s="1225"/>
      <c r="X45" s="1225"/>
      <c r="Y45" s="1225"/>
      <c r="Z45" s="1225"/>
      <c r="AA45" s="1225"/>
      <c r="AB45" s="1225"/>
      <c r="AC45" s="1225"/>
      <c r="AD45" s="1225"/>
      <c r="AE45" s="1225"/>
      <c r="AF45" s="1225"/>
      <c r="AG45" s="1225"/>
      <c r="AH45" s="1225"/>
    </row>
    <row r="46" spans="1:36" hidden="1" x14ac:dyDescent="0.2">
      <c r="A46" s="1153" t="s">
        <v>1539</v>
      </c>
      <c r="B46" s="1153"/>
      <c r="C46" s="1153"/>
      <c r="D46" s="1153"/>
      <c r="E46" s="1153"/>
      <c r="F46" s="1153"/>
      <c r="G46" s="1252" t="s">
        <v>393</v>
      </c>
      <c r="H46" s="1248"/>
      <c r="I46" s="1248"/>
      <c r="J46" s="1248"/>
      <c r="K46" s="1253">
        <f>SUM(K40:N45)</f>
        <v>0</v>
      </c>
      <c r="L46" s="1253"/>
      <c r="M46" s="1253"/>
      <c r="N46" s="1253"/>
      <c r="O46" s="1246">
        <f>SUM(O40:R45)</f>
        <v>0</v>
      </c>
      <c r="P46" s="1246"/>
      <c r="Q46" s="1246"/>
      <c r="R46" s="1246"/>
      <c r="S46" s="1246">
        <f>SUM(S40:Z45)</f>
        <v>0</v>
      </c>
      <c r="T46" s="1246"/>
      <c r="U46" s="1246"/>
      <c r="V46" s="1246"/>
      <c r="W46" s="1246"/>
      <c r="X46" s="1246"/>
      <c r="Y46" s="1246"/>
      <c r="Z46" s="1246"/>
      <c r="AA46" s="1246">
        <f>SUM(AA40:AH45)</f>
        <v>0</v>
      </c>
      <c r="AB46" s="1246"/>
      <c r="AC46" s="1246"/>
      <c r="AD46" s="1246"/>
      <c r="AE46" s="1246"/>
      <c r="AF46" s="1246"/>
      <c r="AG46" s="1246"/>
      <c r="AH46" s="1246"/>
    </row>
    <row r="47" spans="1:36" hidden="1" x14ac:dyDescent="0.2">
      <c r="A47" s="1153"/>
      <c r="B47" s="1153"/>
      <c r="C47" s="1153"/>
      <c r="D47" s="1153"/>
      <c r="E47" s="1153"/>
      <c r="F47" s="1153"/>
      <c r="G47" s="1248"/>
      <c r="H47" s="1248"/>
      <c r="I47" s="1248"/>
      <c r="J47" s="1248"/>
      <c r="K47" s="1253"/>
      <c r="L47" s="1253"/>
      <c r="M47" s="1253"/>
      <c r="N47" s="1253"/>
      <c r="O47" s="1246"/>
      <c r="P47" s="1246"/>
      <c r="Q47" s="1246"/>
      <c r="R47" s="1246"/>
      <c r="S47" s="1246"/>
      <c r="T47" s="1246"/>
      <c r="U47" s="1246"/>
      <c r="V47" s="1246"/>
      <c r="W47" s="1246"/>
      <c r="X47" s="1246"/>
      <c r="Y47" s="1246"/>
      <c r="Z47" s="1246"/>
      <c r="AA47" s="1246"/>
      <c r="AB47" s="1246"/>
      <c r="AC47" s="1246"/>
      <c r="AD47" s="1246"/>
      <c r="AE47" s="1246"/>
      <c r="AF47" s="1246"/>
      <c r="AG47" s="1246"/>
      <c r="AH47" s="1246"/>
    </row>
    <row r="48" spans="1:36" hidden="1" x14ac:dyDescent="0.2">
      <c r="A48" s="338"/>
      <c r="B48" s="338"/>
      <c r="C48" s="338"/>
      <c r="D48" s="338"/>
      <c r="E48" s="338"/>
      <c r="F48" s="338"/>
      <c r="G48" s="338"/>
      <c r="H48" s="338"/>
      <c r="I48" s="338"/>
    </row>
    <row r="49" spans="1:36" x14ac:dyDescent="0.2">
      <c r="A49" s="338"/>
      <c r="B49" s="338"/>
      <c r="C49" s="338"/>
      <c r="D49" s="338"/>
      <c r="E49" s="338"/>
      <c r="F49" s="338"/>
      <c r="G49" s="338"/>
      <c r="H49" s="338"/>
      <c r="I49" s="338"/>
    </row>
    <row r="50" spans="1:36" ht="45" customHeight="1" x14ac:dyDescent="0.2">
      <c r="A50" s="1238" t="s">
        <v>2724</v>
      </c>
      <c r="B50" s="1238"/>
      <c r="C50" s="1238"/>
      <c r="D50" s="1238"/>
      <c r="E50" s="1238"/>
      <c r="F50" s="1238"/>
      <c r="G50" s="1238"/>
      <c r="H50" s="1238"/>
      <c r="I50" s="1238"/>
      <c r="J50" s="1238"/>
      <c r="K50" s="1238"/>
      <c r="L50" s="1238"/>
      <c r="M50" s="1238"/>
      <c r="N50" s="1238"/>
      <c r="O50" s="1238"/>
      <c r="P50" s="1238"/>
      <c r="Q50" s="1238"/>
      <c r="R50" s="1238"/>
      <c r="S50" s="1238"/>
      <c r="T50" s="1238"/>
      <c r="U50" s="1238"/>
      <c r="V50" s="1238"/>
      <c r="W50" s="1238"/>
      <c r="X50" s="1238"/>
      <c r="Y50" s="1238"/>
      <c r="Z50" s="1238"/>
      <c r="AA50" s="1238"/>
      <c r="AB50" s="1238"/>
      <c r="AC50" s="1238"/>
      <c r="AD50" s="1238"/>
      <c r="AE50" s="1238"/>
      <c r="AF50" s="1238"/>
      <c r="AG50" s="1238"/>
      <c r="AH50" s="1238"/>
    </row>
    <row r="51" spans="1:36" hidden="1" x14ac:dyDescent="0.2">
      <c r="A51" s="338"/>
      <c r="B51" s="338"/>
      <c r="C51" s="338"/>
      <c r="D51" s="338"/>
      <c r="E51" s="338"/>
      <c r="F51" s="338"/>
      <c r="G51" s="338"/>
      <c r="H51" s="338"/>
      <c r="I51" s="338"/>
    </row>
    <row r="52" spans="1:36" ht="53.25" hidden="1" customHeight="1" x14ac:dyDescent="0.2">
      <c r="A52" s="1238" t="s">
        <v>2698</v>
      </c>
      <c r="B52" s="1238"/>
      <c r="C52" s="1238"/>
      <c r="D52" s="1238"/>
      <c r="E52" s="1238"/>
      <c r="F52" s="1238"/>
      <c r="G52" s="1238"/>
      <c r="H52" s="1238"/>
      <c r="I52" s="1238"/>
      <c r="J52" s="1238"/>
      <c r="K52" s="1238"/>
      <c r="L52" s="1238"/>
      <c r="M52" s="1238"/>
      <c r="N52" s="1238"/>
      <c r="O52" s="1238"/>
      <c r="P52" s="1238"/>
      <c r="Q52" s="1238"/>
      <c r="R52" s="1238"/>
      <c r="S52" s="1238"/>
      <c r="T52" s="1238"/>
      <c r="U52" s="1238"/>
      <c r="V52" s="1238"/>
      <c r="W52" s="1238"/>
      <c r="X52" s="1238"/>
      <c r="Y52" s="1238"/>
      <c r="Z52" s="1238"/>
      <c r="AA52" s="1238"/>
      <c r="AB52" s="1238"/>
      <c r="AC52" s="1238"/>
      <c r="AD52" s="1238"/>
      <c r="AE52" s="1238"/>
      <c r="AF52" s="1238"/>
      <c r="AG52" s="1238"/>
      <c r="AH52" s="1238"/>
    </row>
    <row r="53" spans="1:36" x14ac:dyDescent="0.2">
      <c r="A53" s="338"/>
      <c r="B53" s="338"/>
      <c r="C53" s="338"/>
      <c r="D53" s="338"/>
      <c r="E53" s="338"/>
      <c r="F53" s="338"/>
      <c r="G53" s="338"/>
      <c r="H53" s="338"/>
      <c r="I53" s="338"/>
      <c r="AJ53" s="271" t="s">
        <v>2725</v>
      </c>
    </row>
    <row r="54" spans="1:36" ht="27.75" customHeight="1" x14ac:dyDescent="0.2">
      <c r="A54" s="1238" t="s">
        <v>2697</v>
      </c>
      <c r="B54" s="1238"/>
      <c r="C54" s="1238"/>
      <c r="D54" s="1238"/>
      <c r="E54" s="1238"/>
      <c r="F54" s="1238"/>
      <c r="G54" s="1238"/>
      <c r="H54" s="1238"/>
      <c r="I54" s="1238"/>
      <c r="J54" s="1238"/>
      <c r="K54" s="1238"/>
      <c r="L54" s="1238"/>
      <c r="M54" s="1238"/>
      <c r="N54" s="1238"/>
      <c r="O54" s="1238"/>
      <c r="P54" s="1238"/>
      <c r="Q54" s="1238"/>
      <c r="R54" s="1238"/>
      <c r="S54" s="1238"/>
      <c r="T54" s="1238"/>
      <c r="U54" s="1238"/>
      <c r="V54" s="1238"/>
      <c r="W54" s="1238"/>
      <c r="X54" s="1238"/>
      <c r="Y54" s="1238"/>
      <c r="Z54" s="1238"/>
      <c r="AA54" s="1238"/>
      <c r="AB54" s="1238"/>
      <c r="AC54" s="1238"/>
      <c r="AD54" s="1238"/>
      <c r="AE54" s="1238"/>
      <c r="AF54" s="1238"/>
      <c r="AG54" s="1238"/>
      <c r="AH54" s="1238"/>
    </row>
    <row r="55" spans="1:36" x14ac:dyDescent="0.2">
      <c r="A55" s="338"/>
      <c r="B55" s="338"/>
      <c r="C55" s="338"/>
      <c r="D55" s="338"/>
      <c r="E55" s="338"/>
      <c r="F55" s="338"/>
      <c r="G55" s="338"/>
      <c r="H55" s="338"/>
      <c r="I55" s="338"/>
    </row>
    <row r="56" spans="1:36" ht="27.75" customHeight="1" x14ac:dyDescent="0.2">
      <c r="A56" s="1238" t="s">
        <v>2443</v>
      </c>
      <c r="B56" s="1238"/>
      <c r="C56" s="1238"/>
      <c r="D56" s="1238"/>
      <c r="E56" s="1238"/>
      <c r="F56" s="1238"/>
      <c r="G56" s="1238"/>
      <c r="H56" s="1238"/>
      <c r="I56" s="1238"/>
      <c r="J56" s="1238"/>
      <c r="K56" s="1238"/>
      <c r="L56" s="1238"/>
      <c r="M56" s="1238"/>
      <c r="N56" s="1238"/>
      <c r="O56" s="1238"/>
      <c r="P56" s="1238"/>
      <c r="Q56" s="1238"/>
      <c r="R56" s="1238"/>
      <c r="S56" s="1238"/>
      <c r="T56" s="1238"/>
      <c r="U56" s="1238"/>
      <c r="V56" s="1238"/>
      <c r="W56" s="1238"/>
      <c r="X56" s="1238"/>
      <c r="Y56" s="1238"/>
      <c r="Z56" s="1238"/>
      <c r="AA56" s="1238"/>
      <c r="AB56" s="1238"/>
      <c r="AC56" s="1238"/>
      <c r="AD56" s="1238"/>
      <c r="AE56" s="1238"/>
      <c r="AF56" s="1238"/>
      <c r="AG56" s="1238"/>
      <c r="AH56" s="1238"/>
    </row>
    <row r="57" spans="1:36" ht="27.75" customHeight="1" x14ac:dyDescent="0.2">
      <c r="A57" s="338"/>
      <c r="B57" s="338"/>
      <c r="C57" s="338"/>
      <c r="D57" s="338"/>
      <c r="E57" s="338"/>
      <c r="F57" s="338"/>
      <c r="G57" s="338"/>
      <c r="H57" s="338"/>
      <c r="I57" s="338"/>
    </row>
    <row r="58" spans="1:36" x14ac:dyDescent="0.2">
      <c r="A58" s="432" t="s">
        <v>606</v>
      </c>
      <c r="C58" s="434"/>
      <c r="D58" s="432" t="s">
        <v>1541</v>
      </c>
      <c r="E58" s="434"/>
      <c r="F58" s="434"/>
      <c r="G58" s="434"/>
      <c r="H58" s="434"/>
      <c r="I58" s="434"/>
    </row>
    <row r="59" spans="1:36" x14ac:dyDescent="0.2">
      <c r="A59" s="338"/>
      <c r="B59" s="338"/>
      <c r="C59" s="338"/>
      <c r="D59" s="338"/>
      <c r="E59" s="338"/>
      <c r="F59" s="338"/>
      <c r="G59" s="338"/>
      <c r="H59" s="338"/>
      <c r="I59" s="338"/>
    </row>
    <row r="60" spans="1:36" ht="27" customHeight="1" x14ac:dyDescent="0.2">
      <c r="A60" s="1238" t="s">
        <v>2726</v>
      </c>
      <c r="B60" s="1238"/>
      <c r="C60" s="1238"/>
      <c r="D60" s="1238"/>
      <c r="E60" s="1238"/>
      <c r="F60" s="1238"/>
      <c r="G60" s="1238"/>
      <c r="H60" s="1238"/>
      <c r="I60" s="1238"/>
      <c r="J60" s="1238"/>
      <c r="K60" s="1238"/>
      <c r="L60" s="1238"/>
      <c r="M60" s="1238"/>
      <c r="N60" s="1238"/>
      <c r="O60" s="1238"/>
      <c r="P60" s="1238"/>
      <c r="Q60" s="1238"/>
      <c r="R60" s="1238"/>
      <c r="S60" s="1238"/>
      <c r="T60" s="1238"/>
      <c r="U60" s="1238"/>
      <c r="V60" s="1238"/>
      <c r="W60" s="1238"/>
      <c r="X60" s="1238"/>
      <c r="Y60" s="1238"/>
      <c r="Z60" s="1238"/>
      <c r="AA60" s="1238"/>
      <c r="AB60" s="1238"/>
      <c r="AC60" s="1238"/>
      <c r="AD60" s="1238"/>
      <c r="AE60" s="1238"/>
      <c r="AF60" s="1238"/>
      <c r="AG60" s="1238"/>
      <c r="AH60" s="1238"/>
    </row>
    <row r="61" spans="1:36" x14ac:dyDescent="0.2">
      <c r="A61" s="338"/>
      <c r="B61" s="338"/>
      <c r="C61" s="338"/>
      <c r="D61" s="338"/>
      <c r="E61" s="338"/>
      <c r="F61" s="338"/>
      <c r="G61" s="338"/>
      <c r="H61" s="338"/>
      <c r="I61" s="338"/>
    </row>
    <row r="62" spans="1:36" ht="25.5" customHeight="1" x14ac:dyDescent="0.2">
      <c r="A62" s="1238" t="s">
        <v>2444</v>
      </c>
      <c r="B62" s="1238"/>
      <c r="C62" s="1238"/>
      <c r="D62" s="1238"/>
      <c r="E62" s="1238"/>
      <c r="F62" s="1238"/>
      <c r="G62" s="1238"/>
      <c r="H62" s="1238"/>
      <c r="I62" s="1238"/>
      <c r="J62" s="1238"/>
      <c r="K62" s="1238"/>
      <c r="L62" s="1238"/>
      <c r="M62" s="1238"/>
      <c r="N62" s="1238"/>
      <c r="O62" s="1238"/>
      <c r="P62" s="1238"/>
      <c r="Q62" s="1238"/>
      <c r="R62" s="1238"/>
      <c r="S62" s="1238"/>
      <c r="T62" s="1238"/>
      <c r="U62" s="1238"/>
      <c r="V62" s="1238"/>
      <c r="W62" s="1238"/>
      <c r="X62" s="1238"/>
      <c r="Y62" s="1238"/>
      <c r="Z62" s="1238"/>
      <c r="AA62" s="1238"/>
      <c r="AB62" s="1238"/>
      <c r="AC62" s="1238"/>
      <c r="AD62" s="1238"/>
      <c r="AE62" s="1238"/>
      <c r="AF62" s="1238"/>
      <c r="AG62" s="1238"/>
      <c r="AH62" s="1238"/>
    </row>
    <row r="63" spans="1:36" x14ac:dyDescent="0.2">
      <c r="A63" s="338"/>
      <c r="B63" s="338"/>
      <c r="C63" s="338"/>
      <c r="D63" s="338"/>
      <c r="E63" s="338"/>
      <c r="F63" s="338"/>
      <c r="G63" s="338"/>
      <c r="H63" s="338"/>
      <c r="I63" s="338"/>
    </row>
    <row r="64" spans="1:36" x14ac:dyDescent="0.2">
      <c r="A64" s="338"/>
      <c r="B64" s="338"/>
      <c r="C64" s="338"/>
      <c r="D64" s="338"/>
      <c r="E64" s="338"/>
      <c r="F64" s="338"/>
      <c r="G64" s="338"/>
      <c r="H64" s="338"/>
      <c r="I64" s="338"/>
    </row>
    <row r="65" spans="1:36" x14ac:dyDescent="0.2">
      <c r="A65" s="432" t="s">
        <v>329</v>
      </c>
      <c r="C65" s="434"/>
      <c r="D65" s="432" t="s">
        <v>1542</v>
      </c>
      <c r="E65" s="434"/>
      <c r="F65" s="434"/>
      <c r="G65" s="434"/>
      <c r="H65" s="434"/>
      <c r="I65" s="434"/>
    </row>
    <row r="66" spans="1:36" x14ac:dyDescent="0.2">
      <c r="A66" s="338"/>
      <c r="B66" s="338"/>
      <c r="C66" s="338"/>
      <c r="D66" s="338"/>
      <c r="E66" s="338"/>
      <c r="F66" s="338"/>
      <c r="G66" s="338"/>
      <c r="H66" s="338"/>
      <c r="I66" s="338"/>
    </row>
    <row r="67" spans="1:36" x14ac:dyDescent="0.2">
      <c r="A67" s="338" t="s">
        <v>2316</v>
      </c>
      <c r="B67" s="338"/>
      <c r="C67" s="338"/>
      <c r="D67" s="338"/>
      <c r="E67" s="338"/>
      <c r="F67" s="338"/>
      <c r="G67" s="338"/>
      <c r="H67" s="338"/>
      <c r="I67" s="338"/>
    </row>
    <row r="68" spans="1:36" hidden="1" x14ac:dyDescent="0.2">
      <c r="A68" s="338"/>
      <c r="B68" s="338"/>
      <c r="C68" s="338"/>
      <c r="D68" s="338"/>
      <c r="E68" s="338"/>
      <c r="F68" s="338"/>
      <c r="G68" s="338"/>
      <c r="H68" s="338"/>
      <c r="I68" s="338"/>
    </row>
    <row r="69" spans="1:36" ht="16.5" hidden="1" customHeight="1" x14ac:dyDescent="0.2">
      <c r="A69" s="338" t="s">
        <v>2796</v>
      </c>
      <c r="B69" s="435"/>
      <c r="C69" s="435"/>
      <c r="D69" s="435"/>
      <c r="E69" s="435"/>
      <c r="F69" s="435"/>
      <c r="G69" s="435"/>
      <c r="H69" s="435"/>
      <c r="I69" s="435"/>
      <c r="J69" s="450"/>
      <c r="K69" s="450"/>
      <c r="L69" s="450"/>
      <c r="M69" s="450"/>
      <c r="N69" s="450"/>
      <c r="O69" s="450"/>
      <c r="P69" s="450"/>
      <c r="Q69" s="450"/>
      <c r="R69" s="450"/>
      <c r="S69" s="450"/>
      <c r="T69" s="450"/>
      <c r="U69" s="450"/>
      <c r="V69" s="450"/>
      <c r="W69" s="450"/>
      <c r="X69" s="450"/>
      <c r="Y69" s="450"/>
      <c r="Z69" s="450"/>
      <c r="AA69" s="450"/>
      <c r="AB69" s="450"/>
      <c r="AC69" s="450"/>
    </row>
    <row r="70" spans="1:36" x14ac:dyDescent="0.2">
      <c r="A70" s="338"/>
      <c r="B70" s="338"/>
      <c r="C70" s="338"/>
      <c r="D70" s="338"/>
      <c r="E70" s="338"/>
      <c r="F70" s="338"/>
      <c r="G70" s="338"/>
      <c r="H70" s="338"/>
      <c r="I70" s="338"/>
    </row>
    <row r="71" spans="1:36" ht="26.25" customHeight="1" x14ac:dyDescent="0.2">
      <c r="A71" s="1238" t="s">
        <v>2445</v>
      </c>
      <c r="B71" s="1238"/>
      <c r="C71" s="1238"/>
      <c r="D71" s="1238"/>
      <c r="E71" s="1238"/>
      <c r="F71" s="1238"/>
      <c r="G71" s="1238"/>
      <c r="H71" s="1238"/>
      <c r="I71" s="1238"/>
      <c r="J71" s="1238"/>
      <c r="K71" s="1238"/>
      <c r="L71" s="1238"/>
      <c r="M71" s="1238"/>
      <c r="N71" s="1238"/>
      <c r="O71" s="1238"/>
      <c r="P71" s="1238"/>
      <c r="Q71" s="1238"/>
      <c r="R71" s="1238"/>
      <c r="S71" s="1238"/>
      <c r="T71" s="1238"/>
      <c r="U71" s="1238"/>
      <c r="V71" s="1238"/>
      <c r="W71" s="1238"/>
      <c r="X71" s="1238"/>
      <c r="Y71" s="1238"/>
      <c r="Z71" s="1238"/>
      <c r="AA71" s="1238"/>
      <c r="AB71" s="1238"/>
      <c r="AC71" s="1238"/>
      <c r="AD71" s="1238"/>
      <c r="AE71" s="1238"/>
      <c r="AF71" s="1238"/>
      <c r="AG71" s="1238"/>
      <c r="AH71" s="1238"/>
    </row>
    <row r="72" spans="1:36" x14ac:dyDescent="0.2">
      <c r="A72" s="338"/>
      <c r="B72" s="338"/>
      <c r="C72" s="338"/>
      <c r="D72" s="338"/>
      <c r="E72" s="338"/>
      <c r="F72" s="338"/>
      <c r="G72" s="338"/>
      <c r="H72" s="338"/>
      <c r="I72" s="338"/>
      <c r="AJ72" s="273" t="s">
        <v>2322</v>
      </c>
    </row>
    <row r="73" spans="1:36" ht="15" customHeight="1" x14ac:dyDescent="0.2">
      <c r="A73" s="1239" t="s">
        <v>2765</v>
      </c>
      <c r="B73" s="1239"/>
      <c r="C73" s="1239"/>
      <c r="D73" s="1239"/>
      <c r="E73" s="1239"/>
      <c r="F73" s="1239"/>
      <c r="G73" s="1239"/>
      <c r="H73" s="1239"/>
      <c r="I73" s="1239"/>
      <c r="J73" s="1239"/>
      <c r="K73" s="1239"/>
      <c r="L73" s="1239"/>
      <c r="M73" s="1239"/>
      <c r="N73" s="1239"/>
      <c r="O73" s="1239"/>
      <c r="P73" s="1239"/>
      <c r="Q73" s="1239"/>
      <c r="R73" s="1239"/>
      <c r="S73" s="1239"/>
      <c r="T73" s="1239"/>
      <c r="U73" s="1239"/>
      <c r="V73" s="1239"/>
      <c r="W73" s="1239"/>
      <c r="X73" s="1239"/>
      <c r="Y73" s="1239"/>
      <c r="Z73" s="1239"/>
      <c r="AA73" s="1239"/>
      <c r="AB73" s="1239"/>
      <c r="AC73" s="1239"/>
      <c r="AD73" s="1239"/>
      <c r="AE73" s="1239"/>
      <c r="AF73" s="1239"/>
      <c r="AG73" s="1239"/>
      <c r="AH73" s="1239"/>
      <c r="AJ73" s="273" t="s">
        <v>2317</v>
      </c>
    </row>
    <row r="74" spans="1:36" x14ac:dyDescent="0.2">
      <c r="A74" s="338"/>
      <c r="B74" s="338"/>
      <c r="C74" s="338"/>
      <c r="D74" s="338"/>
      <c r="E74" s="338"/>
      <c r="F74" s="338"/>
      <c r="G74" s="338"/>
      <c r="H74" s="338"/>
      <c r="I74" s="338"/>
    </row>
    <row r="75" spans="1:36" ht="41.25" customHeight="1" x14ac:dyDescent="0.2">
      <c r="A75" s="1238" t="s">
        <v>2446</v>
      </c>
      <c r="B75" s="1238"/>
      <c r="C75" s="1238"/>
      <c r="D75" s="1238"/>
      <c r="E75" s="1238"/>
      <c r="F75" s="1238"/>
      <c r="G75" s="1238"/>
      <c r="H75" s="1238"/>
      <c r="I75" s="1238"/>
      <c r="J75" s="1238"/>
      <c r="K75" s="1238"/>
      <c r="L75" s="1238"/>
      <c r="M75" s="1238"/>
      <c r="N75" s="1238"/>
      <c r="O75" s="1238"/>
      <c r="P75" s="1238"/>
      <c r="Q75" s="1238"/>
      <c r="R75" s="1238"/>
      <c r="S75" s="1238"/>
      <c r="T75" s="1238"/>
      <c r="U75" s="1238"/>
      <c r="V75" s="1238"/>
      <c r="W75" s="1238"/>
      <c r="X75" s="1238"/>
      <c r="Y75" s="1238"/>
      <c r="Z75" s="1238"/>
      <c r="AA75" s="1238"/>
      <c r="AB75" s="1238"/>
      <c r="AC75" s="1238"/>
      <c r="AD75" s="1238"/>
      <c r="AE75" s="1238"/>
      <c r="AF75" s="1238"/>
      <c r="AG75" s="1238"/>
      <c r="AH75" s="1238"/>
    </row>
    <row r="76" spans="1:36" ht="12" hidden="1" customHeight="1" x14ac:dyDescent="0.2">
      <c r="A76" s="338"/>
      <c r="B76" s="338"/>
      <c r="C76" s="338"/>
      <c r="D76" s="338"/>
      <c r="E76" s="338"/>
      <c r="F76" s="338"/>
      <c r="G76" s="338"/>
      <c r="H76" s="338"/>
      <c r="I76" s="338"/>
    </row>
    <row r="77" spans="1:36" ht="29.25" hidden="1" customHeight="1" x14ac:dyDescent="0.2">
      <c r="A77" s="1238" t="s">
        <v>2315</v>
      </c>
      <c r="B77" s="1238"/>
      <c r="C77" s="1238"/>
      <c r="D77" s="1238"/>
      <c r="E77" s="1238"/>
      <c r="F77" s="1238"/>
      <c r="G77" s="1238"/>
      <c r="H77" s="1238"/>
      <c r="I77" s="1238"/>
      <c r="J77" s="1238"/>
      <c r="K77" s="1238"/>
      <c r="L77" s="1238"/>
      <c r="M77" s="1238"/>
      <c r="N77" s="1238"/>
      <c r="O77" s="1238"/>
      <c r="P77" s="1238"/>
      <c r="Q77" s="1238"/>
      <c r="R77" s="1238"/>
      <c r="S77" s="1238"/>
      <c r="T77" s="1238"/>
      <c r="U77" s="1238"/>
      <c r="V77" s="1238"/>
      <c r="W77" s="1238"/>
      <c r="X77" s="1238"/>
      <c r="Y77" s="1238"/>
      <c r="Z77" s="1238"/>
      <c r="AA77" s="1238"/>
      <c r="AB77" s="1238"/>
      <c r="AC77" s="1238"/>
      <c r="AD77" s="1238"/>
      <c r="AE77" s="1238"/>
      <c r="AF77" s="1238"/>
      <c r="AG77" s="1238"/>
      <c r="AH77" s="1238"/>
    </row>
    <row r="78" spans="1:36" hidden="1" x14ac:dyDescent="0.2">
      <c r="A78" s="338"/>
      <c r="B78" s="338"/>
      <c r="C78" s="338"/>
      <c r="D78" s="338"/>
      <c r="E78" s="338"/>
      <c r="F78" s="338"/>
      <c r="G78" s="338"/>
      <c r="H78" s="338"/>
      <c r="I78" s="338"/>
    </row>
    <row r="79" spans="1:36" ht="15" hidden="1" customHeight="1" x14ac:dyDescent="0.2">
      <c r="A79" s="1238" t="s">
        <v>2797</v>
      </c>
      <c r="B79" s="1238"/>
      <c r="C79" s="1238"/>
      <c r="D79" s="1238"/>
      <c r="E79" s="1238"/>
      <c r="F79" s="1238"/>
      <c r="G79" s="1238"/>
      <c r="H79" s="1238"/>
      <c r="I79" s="1238"/>
      <c r="J79" s="1238"/>
      <c r="K79" s="1238"/>
      <c r="L79" s="1238"/>
      <c r="M79" s="1238"/>
      <c r="N79" s="1238"/>
      <c r="O79" s="1238"/>
      <c r="P79" s="1238"/>
      <c r="Q79" s="1238"/>
      <c r="R79" s="1238"/>
      <c r="S79" s="1238"/>
      <c r="T79" s="1238"/>
      <c r="U79" s="1238"/>
      <c r="V79" s="1238"/>
      <c r="W79" s="1238"/>
      <c r="X79" s="1238"/>
      <c r="Y79" s="1238"/>
      <c r="Z79" s="1238"/>
      <c r="AA79" s="1238"/>
      <c r="AB79" s="1238"/>
      <c r="AC79" s="1238"/>
      <c r="AD79" s="1238"/>
      <c r="AE79" s="1238"/>
      <c r="AF79" s="1238"/>
      <c r="AG79" s="1238"/>
      <c r="AH79" s="1238"/>
    </row>
    <row r="80" spans="1:36" hidden="1" x14ac:dyDescent="0.2">
      <c r="A80" s="338"/>
      <c r="B80" s="338"/>
      <c r="C80" s="338"/>
      <c r="D80" s="338"/>
      <c r="E80" s="338"/>
      <c r="F80" s="338"/>
      <c r="G80" s="338"/>
      <c r="H80" s="338"/>
      <c r="I80" s="338"/>
    </row>
    <row r="81" spans="1:34" ht="27" hidden="1" customHeight="1" x14ac:dyDescent="0.2">
      <c r="A81" s="1238" t="s">
        <v>1543</v>
      </c>
      <c r="B81" s="1238"/>
      <c r="C81" s="1238"/>
      <c r="D81" s="1238"/>
      <c r="E81" s="1238"/>
      <c r="F81" s="1238"/>
      <c r="G81" s="1238"/>
      <c r="H81" s="1238"/>
      <c r="I81" s="1238"/>
      <c r="J81" s="1238"/>
      <c r="K81" s="1238"/>
      <c r="L81" s="1238"/>
      <c r="M81" s="1238"/>
      <c r="N81" s="1238"/>
      <c r="O81" s="1238"/>
      <c r="P81" s="1238"/>
      <c r="Q81" s="1238"/>
      <c r="R81" s="1238"/>
      <c r="S81" s="1238"/>
      <c r="T81" s="1238"/>
      <c r="U81" s="1238"/>
      <c r="V81" s="1238"/>
      <c r="W81" s="1238"/>
      <c r="X81" s="1238"/>
      <c r="Y81" s="1238"/>
      <c r="Z81" s="1238"/>
      <c r="AA81" s="1238"/>
      <c r="AB81" s="1238"/>
      <c r="AC81" s="1238"/>
      <c r="AD81" s="1238"/>
      <c r="AE81" s="1238"/>
      <c r="AF81" s="1238"/>
      <c r="AG81" s="1238"/>
      <c r="AH81" s="1238"/>
    </row>
    <row r="82" spans="1:34" ht="9.75" hidden="1" customHeight="1" x14ac:dyDescent="0.2">
      <c r="A82" s="338"/>
      <c r="B82" s="338"/>
      <c r="C82" s="338"/>
      <c r="D82" s="338"/>
      <c r="E82" s="338"/>
      <c r="F82" s="338"/>
      <c r="G82" s="338"/>
      <c r="H82" s="338"/>
      <c r="I82" s="338"/>
    </row>
    <row r="83" spans="1:34" ht="15" customHeight="1" x14ac:dyDescent="0.2">
      <c r="A83" s="1245" t="s">
        <v>1544</v>
      </c>
      <c r="B83" s="1245"/>
      <c r="C83" s="1245"/>
      <c r="D83" s="1245"/>
      <c r="E83" s="1245"/>
      <c r="F83" s="1245"/>
      <c r="G83" s="1245"/>
      <c r="H83" s="1245"/>
      <c r="I83" s="1245"/>
      <c r="J83" s="1245"/>
      <c r="K83" s="1245"/>
      <c r="L83" s="1245"/>
      <c r="M83" s="1245"/>
      <c r="N83" s="1245"/>
      <c r="O83" s="1245"/>
      <c r="P83" s="1245"/>
      <c r="Q83" s="1245"/>
      <c r="R83" s="1245"/>
      <c r="S83" s="1245"/>
      <c r="T83" s="1245"/>
      <c r="U83" s="1245"/>
      <c r="V83" s="1245"/>
      <c r="W83" s="1245"/>
      <c r="X83" s="1245"/>
      <c r="Y83" s="1245"/>
      <c r="Z83" s="1245"/>
      <c r="AA83" s="1245"/>
      <c r="AB83" s="1245"/>
      <c r="AC83" s="1245"/>
      <c r="AD83" s="1245"/>
      <c r="AE83" s="1245"/>
      <c r="AF83" s="1245"/>
      <c r="AG83" s="1245"/>
      <c r="AH83" s="1245"/>
    </row>
    <row r="84" spans="1:34" x14ac:dyDescent="0.2">
      <c r="A84" s="338"/>
      <c r="B84" s="338"/>
      <c r="C84" s="338"/>
      <c r="D84" s="338"/>
      <c r="E84" s="338"/>
      <c r="F84" s="338"/>
      <c r="G84" s="338"/>
      <c r="H84" s="338"/>
      <c r="I84" s="338"/>
    </row>
    <row r="85" spans="1:34" ht="71.25" customHeight="1" x14ac:dyDescent="0.2">
      <c r="A85" s="1238" t="s">
        <v>2727</v>
      </c>
      <c r="B85" s="1238"/>
      <c r="C85" s="1238"/>
      <c r="D85" s="1238"/>
      <c r="E85" s="1238"/>
      <c r="F85" s="1238"/>
      <c r="G85" s="1238"/>
      <c r="H85" s="1238"/>
      <c r="I85" s="1238"/>
      <c r="J85" s="1238"/>
      <c r="K85" s="1238"/>
      <c r="L85" s="1238"/>
      <c r="M85" s="1238"/>
      <c r="N85" s="1238"/>
      <c r="O85" s="1238"/>
      <c r="P85" s="1238"/>
      <c r="Q85" s="1238"/>
      <c r="R85" s="1238"/>
      <c r="S85" s="1238"/>
      <c r="T85" s="1238"/>
      <c r="U85" s="1238"/>
      <c r="V85" s="1238"/>
      <c r="W85" s="1238"/>
      <c r="X85" s="1238"/>
      <c r="Y85" s="1238"/>
      <c r="Z85" s="1238"/>
      <c r="AA85" s="1238"/>
      <c r="AB85" s="1238"/>
      <c r="AC85" s="1238"/>
      <c r="AD85" s="1238"/>
      <c r="AE85" s="1238"/>
      <c r="AF85" s="1238"/>
      <c r="AG85" s="1238"/>
      <c r="AH85" s="1238"/>
    </row>
    <row r="86" spans="1:34" x14ac:dyDescent="0.2">
      <c r="A86" s="338"/>
      <c r="B86" s="338"/>
      <c r="C86" s="338"/>
      <c r="D86" s="338"/>
      <c r="E86" s="338"/>
      <c r="F86" s="338"/>
      <c r="G86" s="338"/>
      <c r="H86" s="338"/>
      <c r="I86" s="338"/>
    </row>
    <row r="87" spans="1:34" x14ac:dyDescent="0.2">
      <c r="A87" s="1169"/>
      <c r="B87" s="1169"/>
      <c r="C87" s="1169"/>
      <c r="D87" s="1169"/>
      <c r="E87" s="1169"/>
      <c r="F87" s="1169"/>
      <c r="G87" s="1169"/>
      <c r="H87" s="1169"/>
      <c r="I87" s="1169"/>
      <c r="J87" s="1169"/>
      <c r="K87" s="1040" t="s">
        <v>1545</v>
      </c>
      <c r="L87" s="1040"/>
      <c r="M87" s="1040"/>
      <c r="N87" s="1040"/>
      <c r="O87" s="1040"/>
      <c r="P87" s="1040"/>
      <c r="Q87" s="1040"/>
      <c r="R87" s="1040"/>
      <c r="S87" s="1246" t="s">
        <v>1546</v>
      </c>
      <c r="T87" s="1246"/>
      <c r="U87" s="1246"/>
      <c r="V87" s="1246"/>
      <c r="W87" s="1246"/>
      <c r="X87" s="1246"/>
      <c r="Y87" s="1246"/>
      <c r="Z87" s="1246"/>
      <c r="AA87" s="1246" t="s">
        <v>1547</v>
      </c>
      <c r="AB87" s="1246"/>
      <c r="AC87" s="1246"/>
      <c r="AD87" s="1246"/>
      <c r="AE87" s="1246"/>
      <c r="AF87" s="1246"/>
      <c r="AG87" s="1246"/>
      <c r="AH87" s="1246"/>
    </row>
    <row r="88" spans="1:34" x14ac:dyDescent="0.2">
      <c r="A88" s="1169"/>
      <c r="B88" s="1169"/>
      <c r="C88" s="1169"/>
      <c r="D88" s="1169"/>
      <c r="E88" s="1169"/>
      <c r="F88" s="1169"/>
      <c r="G88" s="1169"/>
      <c r="H88" s="1169"/>
      <c r="I88" s="1169"/>
      <c r="J88" s="1169"/>
      <c r="K88" s="1040"/>
      <c r="L88" s="1040"/>
      <c r="M88" s="1040"/>
      <c r="N88" s="1040"/>
      <c r="O88" s="1040"/>
      <c r="P88" s="1040"/>
      <c r="Q88" s="1040"/>
      <c r="R88" s="1040"/>
      <c r="S88" s="1246"/>
      <c r="T88" s="1246"/>
      <c r="U88" s="1246"/>
      <c r="V88" s="1246"/>
      <c r="W88" s="1246"/>
      <c r="X88" s="1246"/>
      <c r="Y88" s="1246"/>
      <c r="Z88" s="1246"/>
      <c r="AA88" s="1246"/>
      <c r="AB88" s="1246"/>
      <c r="AC88" s="1246"/>
      <c r="AD88" s="1246"/>
      <c r="AE88" s="1246"/>
      <c r="AF88" s="1246"/>
      <c r="AG88" s="1246"/>
      <c r="AH88" s="1246"/>
    </row>
    <row r="89" spans="1:34" ht="15" hidden="1" customHeight="1" x14ac:dyDescent="0.2">
      <c r="A89" s="1241" t="s">
        <v>1548</v>
      </c>
      <c r="B89" s="1241"/>
      <c r="C89" s="1241"/>
      <c r="D89" s="1241"/>
      <c r="E89" s="1241"/>
      <c r="F89" s="1241"/>
      <c r="G89" s="1241"/>
      <c r="H89" s="1241"/>
      <c r="I89" s="1241"/>
      <c r="J89" s="1241"/>
      <c r="K89" s="1005"/>
      <c r="L89" s="1005"/>
      <c r="M89" s="1005"/>
      <c r="N89" s="1005"/>
      <c r="O89" s="1005"/>
      <c r="P89" s="1005"/>
      <c r="Q89" s="1005"/>
      <c r="R89" s="1005"/>
      <c r="S89" s="1005"/>
      <c r="T89" s="1005"/>
      <c r="U89" s="1005"/>
      <c r="V89" s="1005"/>
      <c r="W89" s="1005"/>
      <c r="X89" s="1005"/>
      <c r="Y89" s="1005"/>
      <c r="Z89" s="1005"/>
      <c r="AA89" s="1005"/>
      <c r="AB89" s="1005"/>
      <c r="AC89" s="1005"/>
      <c r="AD89" s="1005"/>
      <c r="AE89" s="1005"/>
      <c r="AF89" s="1005"/>
      <c r="AG89" s="1005"/>
      <c r="AH89" s="1005"/>
    </row>
    <row r="90" spans="1:34" ht="15" customHeight="1" x14ac:dyDescent="0.2">
      <c r="A90" s="1241" t="s">
        <v>1549</v>
      </c>
      <c r="B90" s="1241"/>
      <c r="C90" s="1241"/>
      <c r="D90" s="1241"/>
      <c r="E90" s="1241"/>
      <c r="F90" s="1241"/>
      <c r="G90" s="1241"/>
      <c r="H90" s="1241"/>
      <c r="I90" s="1241"/>
      <c r="J90" s="1241"/>
      <c r="K90" s="1005">
        <v>2</v>
      </c>
      <c r="L90" s="1005"/>
      <c r="M90" s="1005"/>
      <c r="N90" s="1005"/>
      <c r="O90" s="1005"/>
      <c r="P90" s="1005"/>
      <c r="Q90" s="1005"/>
      <c r="R90" s="1005"/>
      <c r="S90" s="1243">
        <v>0.5</v>
      </c>
      <c r="T90" s="1243"/>
      <c r="U90" s="1243"/>
      <c r="V90" s="1243"/>
      <c r="W90" s="1243"/>
      <c r="X90" s="1243"/>
      <c r="Y90" s="1243"/>
      <c r="Z90" s="1243"/>
      <c r="AA90" s="1005" t="s">
        <v>2447</v>
      </c>
      <c r="AB90" s="1005"/>
      <c r="AC90" s="1005"/>
      <c r="AD90" s="1005"/>
      <c r="AE90" s="1005"/>
      <c r="AF90" s="1005"/>
      <c r="AG90" s="1005"/>
      <c r="AH90" s="1005"/>
    </row>
    <row r="91" spans="1:34" ht="15" hidden="1" customHeight="1" x14ac:dyDescent="0.2">
      <c r="A91" s="1241" t="s">
        <v>1550</v>
      </c>
      <c r="B91" s="1241"/>
      <c r="C91" s="1241"/>
      <c r="D91" s="1241"/>
      <c r="E91" s="1241"/>
      <c r="F91" s="1241"/>
      <c r="G91" s="1241"/>
      <c r="H91" s="1241"/>
      <c r="I91" s="1241"/>
      <c r="J91" s="1241"/>
      <c r="K91" s="1005"/>
      <c r="L91" s="1005"/>
      <c r="M91" s="1005"/>
      <c r="N91" s="1005"/>
      <c r="O91" s="1005"/>
      <c r="P91" s="1005"/>
      <c r="Q91" s="1005"/>
      <c r="R91" s="1005"/>
      <c r="S91" s="1005"/>
      <c r="T91" s="1005"/>
      <c r="U91" s="1005"/>
      <c r="V91" s="1005"/>
      <c r="W91" s="1005"/>
      <c r="X91" s="1005"/>
      <c r="Y91" s="1005"/>
      <c r="Z91" s="1005"/>
      <c r="AA91" s="1005"/>
      <c r="AB91" s="1005"/>
      <c r="AC91" s="1005"/>
      <c r="AD91" s="1005"/>
      <c r="AE91" s="1005"/>
      <c r="AF91" s="1005"/>
      <c r="AG91" s="1005"/>
      <c r="AH91" s="1005"/>
    </row>
    <row r="92" spans="1:34" ht="15" hidden="1" customHeight="1" x14ac:dyDescent="0.2">
      <c r="A92" s="1241" t="s">
        <v>1551</v>
      </c>
      <c r="B92" s="1241"/>
      <c r="C92" s="1241"/>
      <c r="D92" s="1241"/>
      <c r="E92" s="1241"/>
      <c r="F92" s="1241"/>
      <c r="G92" s="1241"/>
      <c r="H92" s="1241"/>
      <c r="I92" s="1241"/>
      <c r="J92" s="1241"/>
      <c r="K92" s="1005"/>
      <c r="L92" s="1005"/>
      <c r="M92" s="1005"/>
      <c r="N92" s="1005"/>
      <c r="O92" s="1005"/>
      <c r="P92" s="1005"/>
      <c r="Q92" s="1005"/>
      <c r="R92" s="1005"/>
      <c r="S92" s="1005"/>
      <c r="T92" s="1005"/>
      <c r="U92" s="1005"/>
      <c r="V92" s="1005"/>
      <c r="W92" s="1005"/>
      <c r="X92" s="1005"/>
      <c r="Y92" s="1005"/>
      <c r="Z92" s="1005"/>
      <c r="AA92" s="1005"/>
      <c r="AB92" s="1005"/>
      <c r="AC92" s="1005"/>
      <c r="AD92" s="1005"/>
      <c r="AE92" s="1005"/>
      <c r="AF92" s="1005"/>
      <c r="AG92" s="1005"/>
      <c r="AH92" s="1005"/>
    </row>
    <row r="93" spans="1:34" ht="15" hidden="1" customHeight="1" x14ac:dyDescent="0.2">
      <c r="A93" s="1241" t="s">
        <v>1552</v>
      </c>
      <c r="B93" s="1241"/>
      <c r="C93" s="1241"/>
      <c r="D93" s="1241"/>
      <c r="E93" s="1241"/>
      <c r="F93" s="1241"/>
      <c r="G93" s="1241"/>
      <c r="H93" s="1241"/>
      <c r="I93" s="1241"/>
      <c r="J93" s="1241"/>
      <c r="K93" s="1005"/>
      <c r="L93" s="1005"/>
      <c r="M93" s="1005"/>
      <c r="N93" s="1005"/>
      <c r="O93" s="1005"/>
      <c r="P93" s="1005"/>
      <c r="Q93" s="1005"/>
      <c r="R93" s="1005"/>
      <c r="S93" s="1005"/>
      <c r="T93" s="1005"/>
      <c r="U93" s="1005"/>
      <c r="V93" s="1005"/>
      <c r="W93" s="1005"/>
      <c r="X93" s="1005"/>
      <c r="Y93" s="1005"/>
      <c r="Z93" s="1005"/>
      <c r="AA93" s="1005"/>
      <c r="AB93" s="1005"/>
      <c r="AC93" s="1005"/>
      <c r="AD93" s="1005"/>
      <c r="AE93" s="1005"/>
      <c r="AF93" s="1005"/>
      <c r="AG93" s="1005"/>
      <c r="AH93" s="1005"/>
    </row>
    <row r="94" spans="1:34" x14ac:dyDescent="0.2">
      <c r="A94" s="338"/>
      <c r="B94" s="338"/>
      <c r="C94" s="338"/>
      <c r="D94" s="338"/>
      <c r="E94" s="338"/>
      <c r="F94" s="338"/>
      <c r="G94" s="338"/>
      <c r="H94" s="338"/>
      <c r="I94" s="338"/>
    </row>
    <row r="95" spans="1:34" ht="27" customHeight="1" x14ac:dyDescent="0.2">
      <c r="A95" s="1238" t="s">
        <v>1553</v>
      </c>
      <c r="B95" s="1238"/>
      <c r="C95" s="1238"/>
      <c r="D95" s="1238"/>
      <c r="E95" s="1238"/>
      <c r="F95" s="1238"/>
      <c r="G95" s="1238"/>
      <c r="H95" s="1238"/>
      <c r="I95" s="1238"/>
      <c r="J95" s="1238"/>
      <c r="K95" s="1238"/>
      <c r="L95" s="1238"/>
      <c r="M95" s="1238"/>
      <c r="N95" s="1238"/>
      <c r="O95" s="1238"/>
      <c r="P95" s="1238"/>
      <c r="Q95" s="1238"/>
      <c r="R95" s="1238"/>
      <c r="S95" s="1238"/>
      <c r="T95" s="1238"/>
      <c r="U95" s="1238"/>
      <c r="V95" s="1238"/>
      <c r="W95" s="1238"/>
      <c r="X95" s="1238"/>
      <c r="Y95" s="1238"/>
      <c r="Z95" s="1238"/>
      <c r="AA95" s="1238"/>
      <c r="AB95" s="1238"/>
      <c r="AC95" s="1238"/>
      <c r="AD95" s="1238"/>
      <c r="AE95" s="1238"/>
      <c r="AF95" s="1238"/>
      <c r="AG95" s="1238"/>
      <c r="AH95" s="1238"/>
    </row>
    <row r="96" spans="1:34" x14ac:dyDescent="0.2">
      <c r="A96" s="338"/>
      <c r="B96" s="338"/>
      <c r="C96" s="338"/>
      <c r="D96" s="338"/>
      <c r="E96" s="338"/>
      <c r="F96" s="338"/>
      <c r="G96" s="338"/>
      <c r="H96" s="338"/>
      <c r="I96" s="338"/>
    </row>
    <row r="97" spans="1:36" ht="15" customHeight="1" x14ac:dyDescent="0.2">
      <c r="A97" s="1239" t="s">
        <v>2766</v>
      </c>
      <c r="B97" s="1239"/>
      <c r="C97" s="1239"/>
      <c r="D97" s="1239"/>
      <c r="E97" s="1239"/>
      <c r="F97" s="1239"/>
      <c r="G97" s="1239"/>
      <c r="H97" s="1239"/>
      <c r="I97" s="1239"/>
      <c r="J97" s="1239"/>
      <c r="K97" s="1239"/>
      <c r="L97" s="1239"/>
      <c r="M97" s="1239"/>
      <c r="N97" s="1239"/>
      <c r="O97" s="1239"/>
      <c r="P97" s="1239"/>
      <c r="Q97" s="1239"/>
      <c r="R97" s="1239"/>
      <c r="S97" s="1239"/>
      <c r="T97" s="1239"/>
      <c r="U97" s="1239"/>
      <c r="V97" s="1239"/>
      <c r="W97" s="1239"/>
      <c r="X97" s="1239"/>
      <c r="Y97" s="1239"/>
      <c r="Z97" s="1239"/>
      <c r="AA97" s="1239"/>
      <c r="AB97" s="1239"/>
      <c r="AC97" s="1239"/>
      <c r="AD97" s="1239"/>
      <c r="AE97" s="1239"/>
      <c r="AF97" s="1239"/>
      <c r="AG97" s="1239"/>
      <c r="AH97" s="1239"/>
      <c r="AJ97" s="273"/>
    </row>
    <row r="98" spans="1:36" x14ac:dyDescent="0.2">
      <c r="A98" s="338"/>
      <c r="B98" s="338"/>
      <c r="C98" s="338"/>
      <c r="D98" s="338"/>
      <c r="E98" s="338"/>
      <c r="F98" s="338"/>
      <c r="G98" s="338"/>
      <c r="H98" s="338"/>
      <c r="I98" s="338"/>
    </row>
    <row r="99" spans="1:36" ht="27.75" customHeight="1" x14ac:dyDescent="0.2">
      <c r="A99" s="1238" t="s">
        <v>1554</v>
      </c>
      <c r="B99" s="1238"/>
      <c r="C99" s="1238"/>
      <c r="D99" s="1238"/>
      <c r="E99" s="1238"/>
      <c r="F99" s="1238"/>
      <c r="G99" s="1238"/>
      <c r="H99" s="1238"/>
      <c r="I99" s="1238"/>
      <c r="J99" s="1238"/>
      <c r="K99" s="1238"/>
      <c r="L99" s="1238"/>
      <c r="M99" s="1238"/>
      <c r="N99" s="1238"/>
      <c r="O99" s="1238"/>
      <c r="P99" s="1238"/>
      <c r="Q99" s="1238"/>
      <c r="R99" s="1238"/>
      <c r="S99" s="1238"/>
      <c r="T99" s="1238"/>
      <c r="U99" s="1238"/>
      <c r="V99" s="1238"/>
      <c r="W99" s="1238"/>
      <c r="X99" s="1238"/>
      <c r="Y99" s="1238"/>
      <c r="Z99" s="1238"/>
      <c r="AA99" s="1238"/>
      <c r="AB99" s="1238"/>
      <c r="AC99" s="1238"/>
      <c r="AD99" s="1238"/>
      <c r="AE99" s="1238"/>
      <c r="AF99" s="1238"/>
      <c r="AG99" s="1238"/>
      <c r="AH99" s="1238"/>
    </row>
    <row r="100" spans="1:36" x14ac:dyDescent="0.2">
      <c r="A100" s="338"/>
      <c r="B100" s="338"/>
      <c r="C100" s="338"/>
      <c r="D100" s="338"/>
      <c r="E100" s="338"/>
      <c r="F100" s="338"/>
      <c r="G100" s="338"/>
      <c r="H100" s="338"/>
      <c r="I100" s="338"/>
    </row>
    <row r="101" spans="1:36" ht="27.75" customHeight="1" x14ac:dyDescent="0.2">
      <c r="A101" s="1238" t="s">
        <v>2448</v>
      </c>
      <c r="B101" s="1238"/>
      <c r="C101" s="1238"/>
      <c r="D101" s="1238"/>
      <c r="E101" s="1238"/>
      <c r="F101" s="1238"/>
      <c r="G101" s="1238"/>
      <c r="H101" s="1238"/>
      <c r="I101" s="1238"/>
      <c r="J101" s="1238"/>
      <c r="K101" s="1238"/>
      <c r="L101" s="1238"/>
      <c r="M101" s="1238"/>
      <c r="N101" s="1238"/>
      <c r="O101" s="1238"/>
      <c r="P101" s="1238"/>
      <c r="Q101" s="1238"/>
      <c r="R101" s="1238"/>
      <c r="S101" s="1238"/>
      <c r="T101" s="1238"/>
      <c r="U101" s="1238"/>
      <c r="V101" s="1238"/>
      <c r="W101" s="1238"/>
      <c r="X101" s="1238"/>
      <c r="Y101" s="1238"/>
      <c r="Z101" s="1238"/>
      <c r="AA101" s="1238"/>
      <c r="AB101" s="1238"/>
      <c r="AC101" s="1238"/>
      <c r="AD101" s="1238"/>
      <c r="AE101" s="1238"/>
      <c r="AF101" s="1238"/>
      <c r="AG101" s="1238"/>
      <c r="AH101" s="1238"/>
    </row>
    <row r="102" spans="1:36" x14ac:dyDescent="0.2">
      <c r="A102" s="338"/>
      <c r="B102" s="338"/>
      <c r="C102" s="338"/>
      <c r="D102" s="338"/>
      <c r="E102" s="338"/>
      <c r="F102" s="338"/>
      <c r="G102" s="338"/>
      <c r="H102" s="338"/>
      <c r="I102" s="338"/>
    </row>
    <row r="103" spans="1:36" ht="40.5" customHeight="1" x14ac:dyDescent="0.2">
      <c r="A103" s="1238" t="s">
        <v>2449</v>
      </c>
      <c r="B103" s="1238"/>
      <c r="C103" s="1238"/>
      <c r="D103" s="1238"/>
      <c r="E103" s="1238"/>
      <c r="F103" s="1238"/>
      <c r="G103" s="1238"/>
      <c r="H103" s="1238"/>
      <c r="I103" s="1238"/>
      <c r="J103" s="1238"/>
      <c r="K103" s="1238"/>
      <c r="L103" s="1238"/>
      <c r="M103" s="1238"/>
      <c r="N103" s="1238"/>
      <c r="O103" s="1238"/>
      <c r="P103" s="1238"/>
      <c r="Q103" s="1238"/>
      <c r="R103" s="1238"/>
      <c r="S103" s="1238"/>
      <c r="T103" s="1238"/>
      <c r="U103" s="1238"/>
      <c r="V103" s="1238"/>
      <c r="W103" s="1238"/>
      <c r="X103" s="1238"/>
      <c r="Y103" s="1238"/>
      <c r="Z103" s="1238"/>
      <c r="AA103" s="1238"/>
      <c r="AB103" s="1238"/>
      <c r="AC103" s="1238"/>
      <c r="AD103" s="1238"/>
      <c r="AE103" s="1238"/>
      <c r="AF103" s="1238"/>
      <c r="AG103" s="1238"/>
      <c r="AH103" s="1238"/>
    </row>
    <row r="104" spans="1:36" hidden="1" x14ac:dyDescent="0.2">
      <c r="A104" s="338"/>
      <c r="B104" s="338"/>
      <c r="C104" s="338"/>
      <c r="D104" s="338"/>
      <c r="E104" s="338"/>
      <c r="F104" s="338"/>
      <c r="G104" s="338"/>
      <c r="H104" s="338"/>
      <c r="I104" s="338"/>
    </row>
    <row r="105" spans="1:36" ht="15" hidden="1" customHeight="1" x14ac:dyDescent="0.2">
      <c r="A105" s="1238" t="s">
        <v>2798</v>
      </c>
      <c r="B105" s="1238"/>
      <c r="C105" s="1238"/>
      <c r="D105" s="1238"/>
      <c r="E105" s="1238"/>
      <c r="F105" s="1238"/>
      <c r="G105" s="1238"/>
      <c r="H105" s="1238"/>
      <c r="I105" s="1238"/>
      <c r="J105" s="1238"/>
      <c r="K105" s="1238"/>
      <c r="L105" s="1238"/>
      <c r="M105" s="1238"/>
      <c r="N105" s="1238"/>
      <c r="O105" s="1238"/>
      <c r="P105" s="1238"/>
      <c r="Q105" s="1238"/>
      <c r="R105" s="1238"/>
      <c r="S105" s="1238"/>
      <c r="T105" s="1238"/>
      <c r="U105" s="1238"/>
      <c r="V105" s="1238"/>
      <c r="W105" s="1238"/>
      <c r="X105" s="1238"/>
      <c r="Y105" s="1238"/>
      <c r="Z105" s="1238"/>
      <c r="AA105" s="1238"/>
      <c r="AB105" s="1238"/>
      <c r="AC105" s="1238"/>
      <c r="AD105" s="1238"/>
      <c r="AE105" s="1238"/>
      <c r="AF105" s="1238"/>
      <c r="AG105" s="1238"/>
      <c r="AH105" s="1238"/>
    </row>
    <row r="106" spans="1:36" hidden="1" x14ac:dyDescent="0.2">
      <c r="A106" s="338"/>
      <c r="B106" s="338"/>
      <c r="C106" s="338"/>
      <c r="D106" s="338"/>
      <c r="E106" s="338"/>
      <c r="F106" s="338"/>
      <c r="G106" s="338"/>
      <c r="H106" s="338"/>
      <c r="I106" s="338"/>
    </row>
    <row r="107" spans="1:36" ht="26.25" customHeight="1" x14ac:dyDescent="0.2">
      <c r="A107" s="1238" t="s">
        <v>1555</v>
      </c>
      <c r="B107" s="1238"/>
      <c r="C107" s="1238"/>
      <c r="D107" s="1238"/>
      <c r="E107" s="1238"/>
      <c r="F107" s="1238"/>
      <c r="G107" s="1238"/>
      <c r="H107" s="1238"/>
      <c r="I107" s="1238"/>
      <c r="J107" s="1238"/>
      <c r="K107" s="1238"/>
      <c r="L107" s="1238"/>
      <c r="M107" s="1238"/>
      <c r="N107" s="1238"/>
      <c r="O107" s="1238"/>
      <c r="P107" s="1238"/>
      <c r="Q107" s="1238"/>
      <c r="R107" s="1238"/>
      <c r="S107" s="1238"/>
      <c r="T107" s="1238"/>
      <c r="U107" s="1238"/>
      <c r="V107" s="1238"/>
      <c r="W107" s="1238"/>
      <c r="X107" s="1238"/>
      <c r="Y107" s="1238"/>
      <c r="Z107" s="1238"/>
      <c r="AA107" s="1238"/>
      <c r="AB107" s="1238"/>
      <c r="AC107" s="1238"/>
      <c r="AD107" s="1238"/>
      <c r="AE107" s="1238"/>
      <c r="AF107" s="1238"/>
      <c r="AG107" s="1238"/>
      <c r="AH107" s="1238"/>
    </row>
    <row r="108" spans="1:36" x14ac:dyDescent="0.2">
      <c r="A108" s="338"/>
      <c r="B108" s="338"/>
      <c r="C108" s="338"/>
      <c r="D108" s="338"/>
      <c r="E108" s="338"/>
      <c r="F108" s="338"/>
      <c r="G108" s="338"/>
      <c r="H108" s="338"/>
      <c r="I108" s="338"/>
    </row>
    <row r="109" spans="1:36" ht="54.75" hidden="1" customHeight="1" x14ac:dyDescent="0.2">
      <c r="A109" s="1238" t="s">
        <v>2799</v>
      </c>
      <c r="B109" s="1238"/>
      <c r="C109" s="1238"/>
      <c r="D109" s="1238"/>
      <c r="E109" s="1238"/>
      <c r="F109" s="1238"/>
      <c r="G109" s="1238"/>
      <c r="H109" s="1238"/>
      <c r="I109" s="1238"/>
      <c r="J109" s="1238"/>
      <c r="K109" s="1238"/>
      <c r="L109" s="1238"/>
      <c r="M109" s="1238"/>
      <c r="N109" s="1238"/>
      <c r="O109" s="1238"/>
      <c r="P109" s="1238"/>
      <c r="Q109" s="1238"/>
      <c r="R109" s="1238"/>
      <c r="S109" s="1238"/>
      <c r="T109" s="1238"/>
      <c r="U109" s="1238"/>
      <c r="V109" s="1238"/>
      <c r="W109" s="1238"/>
      <c r="X109" s="1238"/>
      <c r="Y109" s="1238"/>
      <c r="Z109" s="1238"/>
      <c r="AA109" s="1238"/>
      <c r="AB109" s="1238"/>
      <c r="AC109" s="1238"/>
      <c r="AD109" s="1238"/>
      <c r="AE109" s="1238"/>
      <c r="AF109" s="1238"/>
      <c r="AG109" s="1238"/>
      <c r="AH109" s="1238"/>
    </row>
    <row r="110" spans="1:36" hidden="1" x14ac:dyDescent="0.2">
      <c r="A110" s="338"/>
      <c r="B110" s="338"/>
      <c r="C110" s="338"/>
      <c r="D110" s="338"/>
      <c r="E110" s="338"/>
      <c r="F110" s="338"/>
      <c r="G110" s="338"/>
      <c r="H110" s="338"/>
      <c r="I110" s="338"/>
    </row>
    <row r="111" spans="1:36" ht="15" hidden="1" customHeight="1" x14ac:dyDescent="0.2">
      <c r="A111" s="1238" t="s">
        <v>1556</v>
      </c>
      <c r="B111" s="1238"/>
      <c r="C111" s="1238"/>
      <c r="D111" s="1238"/>
      <c r="E111" s="1238"/>
      <c r="F111" s="1238"/>
      <c r="G111" s="1238"/>
      <c r="H111" s="1238"/>
      <c r="I111" s="1238"/>
      <c r="J111" s="1238"/>
      <c r="K111" s="1238"/>
      <c r="L111" s="1238"/>
      <c r="M111" s="1238"/>
      <c r="N111" s="1238"/>
      <c r="O111" s="1238"/>
      <c r="P111" s="1238"/>
      <c r="Q111" s="1238"/>
      <c r="R111" s="1238"/>
      <c r="S111" s="1238"/>
      <c r="T111" s="1238"/>
      <c r="U111" s="1238"/>
      <c r="V111" s="1238"/>
      <c r="W111" s="1238"/>
      <c r="X111" s="1238"/>
      <c r="Y111" s="1238"/>
      <c r="Z111" s="1238"/>
      <c r="AA111" s="1238"/>
      <c r="AB111" s="1238"/>
      <c r="AC111" s="1238"/>
      <c r="AD111" s="1238"/>
      <c r="AE111" s="1238"/>
      <c r="AF111" s="1238"/>
      <c r="AG111" s="1238"/>
      <c r="AH111" s="1238"/>
    </row>
    <row r="112" spans="1:36" ht="66" hidden="1" customHeight="1" x14ac:dyDescent="0.2">
      <c r="A112" s="1238" t="s">
        <v>1557</v>
      </c>
      <c r="B112" s="1238"/>
      <c r="C112" s="1238"/>
      <c r="D112" s="1238"/>
      <c r="E112" s="1238"/>
      <c r="F112" s="1238"/>
      <c r="G112" s="1238"/>
      <c r="H112" s="1238"/>
      <c r="I112" s="1238"/>
      <c r="J112" s="1238"/>
      <c r="K112" s="1238"/>
      <c r="L112" s="1238"/>
      <c r="M112" s="1238"/>
      <c r="N112" s="1238"/>
      <c r="O112" s="1238"/>
      <c r="P112" s="1238"/>
      <c r="Q112" s="1238"/>
      <c r="R112" s="1238"/>
      <c r="S112" s="1238"/>
      <c r="T112" s="1238"/>
      <c r="U112" s="1238"/>
      <c r="V112" s="1238"/>
      <c r="W112" s="1238"/>
      <c r="X112" s="1238"/>
      <c r="Y112" s="1238"/>
      <c r="Z112" s="1238"/>
      <c r="AA112" s="1238"/>
      <c r="AB112" s="1238"/>
      <c r="AC112" s="1238"/>
      <c r="AD112" s="1238"/>
      <c r="AE112" s="1238"/>
      <c r="AF112" s="1238"/>
      <c r="AG112" s="1238"/>
      <c r="AH112" s="1238"/>
    </row>
    <row r="113" spans="1:36" x14ac:dyDescent="0.2">
      <c r="A113" s="338"/>
      <c r="B113" s="338"/>
      <c r="C113" s="338"/>
      <c r="D113" s="338"/>
      <c r="E113" s="338"/>
      <c r="F113" s="338"/>
      <c r="G113" s="338"/>
      <c r="H113" s="338"/>
      <c r="I113" s="338"/>
    </row>
    <row r="114" spans="1:36" ht="15" customHeight="1" x14ac:dyDescent="0.2">
      <c r="A114" s="1245" t="s">
        <v>1544</v>
      </c>
      <c r="B114" s="1245"/>
      <c r="C114" s="1245"/>
      <c r="D114" s="1245"/>
      <c r="E114" s="1245"/>
      <c r="F114" s="1245"/>
      <c r="G114" s="1245"/>
      <c r="H114" s="1245"/>
      <c r="I114" s="1245"/>
      <c r="J114" s="1245"/>
      <c r="K114" s="1245"/>
      <c r="L114" s="1245"/>
      <c r="M114" s="1245"/>
      <c r="N114" s="1245"/>
      <c r="O114" s="1245"/>
      <c r="P114" s="1245"/>
      <c r="Q114" s="1245"/>
      <c r="R114" s="1245"/>
      <c r="S114" s="1245"/>
      <c r="T114" s="1245"/>
      <c r="U114" s="1245"/>
      <c r="V114" s="1245"/>
      <c r="W114" s="1245"/>
      <c r="X114" s="1245"/>
      <c r="Y114" s="1245"/>
      <c r="Z114" s="1245"/>
      <c r="AA114" s="1245"/>
      <c r="AB114" s="1245"/>
      <c r="AC114" s="1245"/>
      <c r="AD114" s="1245"/>
      <c r="AE114" s="1245"/>
      <c r="AF114" s="1245"/>
      <c r="AG114" s="1245"/>
      <c r="AH114" s="1245"/>
    </row>
    <row r="115" spans="1:36" x14ac:dyDescent="0.2">
      <c r="A115" s="338"/>
      <c r="B115" s="338"/>
      <c r="C115" s="338"/>
      <c r="D115" s="338"/>
      <c r="E115" s="338"/>
      <c r="F115" s="338"/>
      <c r="G115" s="338"/>
      <c r="H115" s="338"/>
      <c r="I115" s="338"/>
    </row>
    <row r="116" spans="1:36" ht="81" customHeight="1" x14ac:dyDescent="0.2">
      <c r="A116" s="1238" t="s">
        <v>2728</v>
      </c>
      <c r="B116" s="1238"/>
      <c r="C116" s="1238"/>
      <c r="D116" s="1238"/>
      <c r="E116" s="1238"/>
      <c r="F116" s="1238"/>
      <c r="G116" s="1238"/>
      <c r="H116" s="1238"/>
      <c r="I116" s="1238"/>
      <c r="J116" s="1238"/>
      <c r="K116" s="1238"/>
      <c r="L116" s="1238"/>
      <c r="M116" s="1238"/>
      <c r="N116" s="1238"/>
      <c r="O116" s="1238"/>
      <c r="P116" s="1238"/>
      <c r="Q116" s="1238"/>
      <c r="R116" s="1238"/>
      <c r="S116" s="1238"/>
      <c r="T116" s="1238"/>
      <c r="U116" s="1238"/>
      <c r="V116" s="1238"/>
      <c r="W116" s="1238"/>
      <c r="X116" s="1238"/>
      <c r="Y116" s="1238"/>
      <c r="Z116" s="1238"/>
      <c r="AA116" s="1238"/>
      <c r="AB116" s="1238"/>
      <c r="AC116" s="1238"/>
      <c r="AD116" s="1238"/>
      <c r="AE116" s="1238"/>
      <c r="AF116" s="1238"/>
      <c r="AG116" s="1238"/>
      <c r="AH116" s="1238"/>
    </row>
    <row r="117" spans="1:36" ht="15" customHeight="1" x14ac:dyDescent="0.2">
      <c r="A117" s="1169"/>
      <c r="B117" s="1169"/>
      <c r="C117" s="1169"/>
      <c r="D117" s="1169"/>
      <c r="E117" s="1169"/>
      <c r="F117" s="1169"/>
      <c r="G117" s="1169"/>
      <c r="H117" s="1169"/>
      <c r="I117" s="1169"/>
      <c r="J117" s="1169"/>
      <c r="K117" s="1040" t="s">
        <v>1545</v>
      </c>
      <c r="L117" s="1040"/>
      <c r="M117" s="1040"/>
      <c r="N117" s="1040"/>
      <c r="O117" s="1040"/>
      <c r="P117" s="1040"/>
      <c r="Q117" s="1040"/>
      <c r="R117" s="1040"/>
      <c r="S117" s="1246" t="s">
        <v>1546</v>
      </c>
      <c r="T117" s="1246"/>
      <c r="U117" s="1246"/>
      <c r="V117" s="1246"/>
      <c r="W117" s="1246"/>
      <c r="X117" s="1246"/>
      <c r="Y117" s="1246"/>
      <c r="Z117" s="1246"/>
      <c r="AA117" s="1246" t="s">
        <v>1547</v>
      </c>
      <c r="AB117" s="1246"/>
      <c r="AC117" s="1246"/>
      <c r="AD117" s="1246"/>
      <c r="AE117" s="1246"/>
      <c r="AF117" s="1246"/>
      <c r="AG117" s="1246"/>
      <c r="AH117" s="1246"/>
    </row>
    <row r="118" spans="1:36" x14ac:dyDescent="0.2">
      <c r="A118" s="1169"/>
      <c r="B118" s="1169"/>
      <c r="C118" s="1169"/>
      <c r="D118" s="1169"/>
      <c r="E118" s="1169"/>
      <c r="F118" s="1169"/>
      <c r="G118" s="1169"/>
      <c r="H118" s="1169"/>
      <c r="I118" s="1169"/>
      <c r="J118" s="1169"/>
      <c r="K118" s="1040"/>
      <c r="L118" s="1040"/>
      <c r="M118" s="1040"/>
      <c r="N118" s="1040"/>
      <c r="O118" s="1040"/>
      <c r="P118" s="1040"/>
      <c r="Q118" s="1040"/>
      <c r="R118" s="1040"/>
      <c r="S118" s="1246"/>
      <c r="T118" s="1246"/>
      <c r="U118" s="1246"/>
      <c r="V118" s="1246"/>
      <c r="W118" s="1246"/>
      <c r="X118" s="1246"/>
      <c r="Y118" s="1246"/>
      <c r="Z118" s="1246"/>
      <c r="AA118" s="1246"/>
      <c r="AB118" s="1246"/>
      <c r="AC118" s="1246"/>
      <c r="AD118" s="1246"/>
      <c r="AE118" s="1246"/>
      <c r="AF118" s="1246"/>
      <c r="AG118" s="1246"/>
      <c r="AH118" s="1246"/>
    </row>
    <row r="119" spans="1:36" ht="15" customHeight="1" x14ac:dyDescent="0.2">
      <c r="A119" s="1241" t="s">
        <v>1558</v>
      </c>
      <c r="B119" s="1241"/>
      <c r="C119" s="1241"/>
      <c r="D119" s="1241"/>
      <c r="E119" s="1241"/>
      <c r="F119" s="1241"/>
      <c r="G119" s="1241"/>
      <c r="H119" s="1241"/>
      <c r="I119" s="1241"/>
      <c r="J119" s="1241"/>
      <c r="K119" s="1005" t="s">
        <v>2450</v>
      </c>
      <c r="L119" s="1005"/>
      <c r="M119" s="1005"/>
      <c r="N119" s="1005"/>
      <c r="O119" s="1005"/>
      <c r="P119" s="1005"/>
      <c r="Q119" s="1005"/>
      <c r="R119" s="1005"/>
      <c r="S119" s="1244">
        <v>0.05</v>
      </c>
      <c r="T119" s="1244"/>
      <c r="U119" s="1244"/>
      <c r="V119" s="1244"/>
      <c r="W119" s="1244"/>
      <c r="X119" s="1244"/>
      <c r="Y119" s="1244"/>
      <c r="Z119" s="1244"/>
      <c r="AA119" s="1005" t="s">
        <v>2453</v>
      </c>
      <c r="AB119" s="1005"/>
      <c r="AC119" s="1005"/>
      <c r="AD119" s="1005"/>
      <c r="AE119" s="1005"/>
      <c r="AF119" s="1005"/>
      <c r="AG119" s="1005"/>
      <c r="AH119" s="1005"/>
    </row>
    <row r="120" spans="1:36" ht="15" customHeight="1" x14ac:dyDescent="0.2">
      <c r="A120" s="1241" t="s">
        <v>1559</v>
      </c>
      <c r="B120" s="1241"/>
      <c r="C120" s="1241"/>
      <c r="D120" s="1241"/>
      <c r="E120" s="1241"/>
      <c r="F120" s="1241"/>
      <c r="G120" s="1241"/>
      <c r="H120" s="1241"/>
      <c r="I120" s="1241"/>
      <c r="J120" s="1241"/>
      <c r="K120" s="1005" t="s">
        <v>2451</v>
      </c>
      <c r="L120" s="1005"/>
      <c r="M120" s="1005"/>
      <c r="N120" s="1005"/>
      <c r="O120" s="1005"/>
      <c r="P120" s="1005"/>
      <c r="Q120" s="1005"/>
      <c r="R120" s="1005"/>
      <c r="S120" s="1243" t="s">
        <v>2699</v>
      </c>
      <c r="T120" s="1243"/>
      <c r="U120" s="1243"/>
      <c r="V120" s="1243"/>
      <c r="W120" s="1243"/>
      <c r="X120" s="1243"/>
      <c r="Y120" s="1243"/>
      <c r="Z120" s="1243"/>
      <c r="AA120" s="1005" t="s">
        <v>2447</v>
      </c>
      <c r="AB120" s="1005"/>
      <c r="AC120" s="1005"/>
      <c r="AD120" s="1005"/>
      <c r="AE120" s="1005"/>
      <c r="AF120" s="1005"/>
      <c r="AG120" s="1005"/>
      <c r="AH120" s="1005"/>
    </row>
    <row r="121" spans="1:36" ht="15" customHeight="1" x14ac:dyDescent="0.2">
      <c r="A121" s="1241" t="s">
        <v>1560</v>
      </c>
      <c r="B121" s="1241"/>
      <c r="C121" s="1241"/>
      <c r="D121" s="1241"/>
      <c r="E121" s="1241"/>
      <c r="F121" s="1241"/>
      <c r="G121" s="1241"/>
      <c r="H121" s="1241"/>
      <c r="I121" s="1241"/>
      <c r="J121" s="1241"/>
      <c r="K121" s="1005" t="s">
        <v>2452</v>
      </c>
      <c r="L121" s="1005"/>
      <c r="M121" s="1005"/>
      <c r="N121" s="1005"/>
      <c r="O121" s="1005"/>
      <c r="P121" s="1005"/>
      <c r="Q121" s="1005"/>
      <c r="R121" s="1005"/>
      <c r="S121" s="1243" t="s">
        <v>2700</v>
      </c>
      <c r="T121" s="1243"/>
      <c r="U121" s="1243"/>
      <c r="V121" s="1243"/>
      <c r="W121" s="1243"/>
      <c r="X121" s="1243"/>
      <c r="Y121" s="1243"/>
      <c r="Z121" s="1243"/>
      <c r="AA121" s="1005" t="s">
        <v>2447</v>
      </c>
      <c r="AB121" s="1005"/>
      <c r="AC121" s="1005"/>
      <c r="AD121" s="1005"/>
      <c r="AE121" s="1005"/>
      <c r="AF121" s="1005"/>
      <c r="AG121" s="1005"/>
      <c r="AH121" s="1005"/>
    </row>
    <row r="122" spans="1:36" ht="15" hidden="1" customHeight="1" x14ac:dyDescent="0.2">
      <c r="A122" s="1241" t="s">
        <v>1561</v>
      </c>
      <c r="B122" s="1241"/>
      <c r="C122" s="1241"/>
      <c r="D122" s="1241"/>
      <c r="E122" s="1241"/>
      <c r="F122" s="1241"/>
      <c r="G122" s="1241"/>
      <c r="H122" s="1241"/>
      <c r="I122" s="1241"/>
      <c r="J122" s="1241"/>
      <c r="K122" s="1005"/>
      <c r="L122" s="1005"/>
      <c r="M122" s="1005"/>
      <c r="N122" s="1005"/>
      <c r="O122" s="1005"/>
      <c r="P122" s="1005"/>
      <c r="Q122" s="1005"/>
      <c r="R122" s="1005"/>
      <c r="S122" s="1005"/>
      <c r="T122" s="1005"/>
      <c r="U122" s="1005"/>
      <c r="V122" s="1005"/>
      <c r="W122" s="1005"/>
      <c r="X122" s="1005"/>
      <c r="Y122" s="1005"/>
      <c r="Z122" s="1005"/>
      <c r="AA122" s="1005"/>
      <c r="AB122" s="1005"/>
      <c r="AC122" s="1005"/>
      <c r="AD122" s="1005"/>
      <c r="AE122" s="1005"/>
      <c r="AF122" s="1005"/>
      <c r="AG122" s="1005"/>
      <c r="AH122" s="1005"/>
    </row>
    <row r="123" spans="1:36" ht="15" hidden="1" customHeight="1" x14ac:dyDescent="0.2">
      <c r="A123" s="1241" t="s">
        <v>1562</v>
      </c>
      <c r="B123" s="1241"/>
      <c r="C123" s="1241"/>
      <c r="D123" s="1241"/>
      <c r="E123" s="1241"/>
      <c r="F123" s="1241"/>
      <c r="G123" s="1241"/>
      <c r="H123" s="1241"/>
      <c r="I123" s="1241"/>
      <c r="J123" s="1241"/>
      <c r="K123" s="1005"/>
      <c r="L123" s="1005"/>
      <c r="M123" s="1005"/>
      <c r="N123" s="1005"/>
      <c r="O123" s="1005"/>
      <c r="P123" s="1005"/>
      <c r="Q123" s="1005"/>
      <c r="R123" s="1005"/>
      <c r="S123" s="1005"/>
      <c r="T123" s="1005"/>
      <c r="U123" s="1005"/>
      <c r="V123" s="1005"/>
      <c r="W123" s="1005"/>
      <c r="X123" s="1005"/>
      <c r="Y123" s="1005"/>
      <c r="Z123" s="1005"/>
      <c r="AA123" s="1005"/>
      <c r="AB123" s="1005"/>
      <c r="AC123" s="1005"/>
      <c r="AD123" s="1005"/>
      <c r="AE123" s="1005"/>
      <c r="AF123" s="1005"/>
      <c r="AG123" s="1005"/>
      <c r="AH123" s="1005"/>
    </row>
    <row r="124" spans="1:36" x14ac:dyDescent="0.2">
      <c r="A124" s="338"/>
      <c r="B124" s="338"/>
      <c r="C124" s="338"/>
      <c r="D124" s="338"/>
      <c r="E124" s="338"/>
      <c r="F124" s="338"/>
      <c r="G124" s="338"/>
      <c r="H124" s="338"/>
      <c r="I124" s="338"/>
    </row>
    <row r="125" spans="1:36" ht="27" customHeight="1" x14ac:dyDescent="0.2">
      <c r="A125" s="1238" t="s">
        <v>1563</v>
      </c>
      <c r="B125" s="1238"/>
      <c r="C125" s="1238"/>
      <c r="D125" s="1238"/>
      <c r="E125" s="1238"/>
      <c r="F125" s="1238"/>
      <c r="G125" s="1238"/>
      <c r="H125" s="1238"/>
      <c r="I125" s="1238"/>
      <c r="J125" s="1238"/>
      <c r="K125" s="1238"/>
      <c r="L125" s="1238"/>
      <c r="M125" s="1238"/>
      <c r="N125" s="1238"/>
      <c r="O125" s="1238"/>
      <c r="P125" s="1238"/>
      <c r="Q125" s="1238"/>
      <c r="R125" s="1238"/>
      <c r="S125" s="1238"/>
      <c r="T125" s="1238"/>
      <c r="U125" s="1238"/>
      <c r="V125" s="1238"/>
      <c r="W125" s="1238"/>
      <c r="X125" s="1238"/>
      <c r="Y125" s="1238"/>
      <c r="Z125" s="1238"/>
      <c r="AA125" s="1238"/>
      <c r="AB125" s="1238"/>
      <c r="AC125" s="1238"/>
      <c r="AD125" s="1238"/>
      <c r="AE125" s="1238"/>
      <c r="AF125" s="1238"/>
      <c r="AG125" s="1238"/>
      <c r="AH125" s="1238"/>
    </row>
    <row r="126" spans="1:36" x14ac:dyDescent="0.2">
      <c r="A126" s="338"/>
      <c r="B126" s="338"/>
      <c r="C126" s="338"/>
      <c r="D126" s="338"/>
      <c r="E126" s="338"/>
      <c r="F126" s="338"/>
      <c r="G126" s="338"/>
      <c r="H126" s="338"/>
      <c r="I126" s="338"/>
    </row>
    <row r="127" spans="1:36" ht="15" customHeight="1" x14ac:dyDescent="0.2">
      <c r="A127" s="1239" t="s">
        <v>2767</v>
      </c>
      <c r="B127" s="1239"/>
      <c r="C127" s="1239"/>
      <c r="D127" s="1239"/>
      <c r="E127" s="1239"/>
      <c r="F127" s="1239"/>
      <c r="G127" s="1239"/>
      <c r="H127" s="1239"/>
      <c r="I127" s="1239"/>
      <c r="J127" s="1239"/>
      <c r="K127" s="1239"/>
      <c r="L127" s="1239"/>
      <c r="M127" s="1239"/>
      <c r="N127" s="1239"/>
      <c r="O127" s="1239"/>
      <c r="P127" s="1239"/>
      <c r="Q127" s="1239"/>
      <c r="R127" s="1239"/>
      <c r="S127" s="1239"/>
      <c r="T127" s="1239"/>
      <c r="U127" s="1239"/>
      <c r="V127" s="1239"/>
      <c r="W127" s="1239"/>
      <c r="X127" s="1239"/>
      <c r="Y127" s="1239"/>
      <c r="Z127" s="1239"/>
      <c r="AA127" s="1239"/>
      <c r="AB127" s="1239"/>
      <c r="AC127" s="1239"/>
      <c r="AD127" s="1239"/>
      <c r="AE127" s="1239"/>
      <c r="AF127" s="1239"/>
      <c r="AG127" s="1239"/>
      <c r="AH127" s="1239"/>
      <c r="AJ127" s="273"/>
    </row>
    <row r="128" spans="1:36" x14ac:dyDescent="0.2">
      <c r="A128" s="338"/>
      <c r="B128" s="338"/>
      <c r="C128" s="338"/>
      <c r="D128" s="338"/>
      <c r="E128" s="338"/>
      <c r="F128" s="338"/>
      <c r="G128" s="338"/>
      <c r="H128" s="338"/>
      <c r="I128" s="338"/>
      <c r="AJ128" s="273"/>
    </row>
    <row r="129" spans="1:34" ht="27" customHeight="1" x14ac:dyDescent="0.2">
      <c r="A129" s="1238" t="s">
        <v>2729</v>
      </c>
      <c r="B129" s="1238"/>
      <c r="C129" s="1238"/>
      <c r="D129" s="1238"/>
      <c r="E129" s="1238"/>
      <c r="F129" s="1238"/>
      <c r="G129" s="1238"/>
      <c r="H129" s="1238"/>
      <c r="I129" s="1238"/>
      <c r="J129" s="1238"/>
      <c r="K129" s="1238"/>
      <c r="L129" s="1238"/>
      <c r="M129" s="1238"/>
      <c r="N129" s="1238"/>
      <c r="O129" s="1238"/>
      <c r="P129" s="1238"/>
      <c r="Q129" s="1238"/>
      <c r="R129" s="1238"/>
      <c r="S129" s="1238"/>
      <c r="T129" s="1238"/>
      <c r="U129" s="1238"/>
      <c r="V129" s="1238"/>
      <c r="W129" s="1238"/>
      <c r="X129" s="1238"/>
      <c r="Y129" s="1238"/>
      <c r="Z129" s="1238"/>
      <c r="AA129" s="1238"/>
      <c r="AB129" s="1238"/>
      <c r="AC129" s="1238"/>
      <c r="AD129" s="1238"/>
      <c r="AE129" s="1238"/>
      <c r="AF129" s="1238"/>
      <c r="AG129" s="1238"/>
      <c r="AH129" s="1238"/>
    </row>
    <row r="130" spans="1:34" ht="12" hidden="1" customHeight="1" x14ac:dyDescent="0.2">
      <c r="A130" s="409"/>
      <c r="B130" s="409"/>
      <c r="C130" s="409"/>
      <c r="D130" s="409"/>
      <c r="E130" s="409"/>
      <c r="F130" s="409"/>
      <c r="G130" s="409"/>
      <c r="H130" s="409"/>
      <c r="I130" s="409"/>
      <c r="J130" s="409"/>
      <c r="K130" s="409"/>
      <c r="L130" s="409"/>
      <c r="M130" s="409"/>
      <c r="N130" s="409"/>
      <c r="O130" s="409"/>
      <c r="P130" s="409"/>
      <c r="Q130" s="409"/>
      <c r="R130" s="409"/>
      <c r="S130" s="409"/>
      <c r="T130" s="409"/>
      <c r="U130" s="409"/>
      <c r="V130" s="409"/>
      <c r="W130" s="409"/>
      <c r="X130" s="409"/>
      <c r="Y130" s="409"/>
      <c r="Z130" s="409"/>
      <c r="AA130" s="409"/>
      <c r="AB130" s="409"/>
      <c r="AC130" s="409"/>
      <c r="AD130" s="409"/>
      <c r="AE130" s="409"/>
      <c r="AF130" s="409"/>
      <c r="AG130" s="409"/>
      <c r="AH130" s="409"/>
    </row>
    <row r="131" spans="1:34" ht="40.5" hidden="1" customHeight="1" x14ac:dyDescent="0.2">
      <c r="A131" s="1240" t="s">
        <v>2318</v>
      </c>
      <c r="B131" s="1240"/>
      <c r="C131" s="1240"/>
      <c r="D131" s="1240"/>
      <c r="E131" s="1240"/>
      <c r="F131" s="1240"/>
      <c r="G131" s="1240"/>
      <c r="H131" s="1240"/>
      <c r="I131" s="1240"/>
      <c r="J131" s="1240"/>
      <c r="K131" s="1240"/>
      <c r="L131" s="1240"/>
      <c r="M131" s="1240"/>
      <c r="N131" s="1240"/>
      <c r="O131" s="1240"/>
      <c r="P131" s="1240"/>
      <c r="Q131" s="1240"/>
      <c r="R131" s="1240"/>
      <c r="S131" s="1240"/>
      <c r="T131" s="1240"/>
      <c r="U131" s="1240"/>
      <c r="V131" s="1240"/>
      <c r="W131" s="1240"/>
      <c r="X131" s="1240"/>
      <c r="Y131" s="1240"/>
      <c r="Z131" s="1240"/>
      <c r="AA131" s="1240"/>
      <c r="AB131" s="1240"/>
      <c r="AC131" s="1240"/>
      <c r="AD131" s="1240"/>
      <c r="AE131" s="1240"/>
      <c r="AF131" s="1240"/>
      <c r="AG131" s="1240"/>
      <c r="AH131" s="1240"/>
    </row>
    <row r="132" spans="1:34" hidden="1" x14ac:dyDescent="0.2">
      <c r="A132" s="338"/>
      <c r="B132" s="338"/>
      <c r="C132" s="338"/>
      <c r="D132" s="338"/>
      <c r="E132" s="338"/>
      <c r="F132" s="338"/>
      <c r="G132" s="338"/>
      <c r="H132" s="338"/>
      <c r="I132" s="338"/>
    </row>
    <row r="133" spans="1:34" ht="27.75" hidden="1" customHeight="1" x14ac:dyDescent="0.2">
      <c r="A133" s="1238" t="s">
        <v>1564</v>
      </c>
      <c r="B133" s="1238"/>
      <c r="C133" s="1238"/>
      <c r="D133" s="1238"/>
      <c r="E133" s="1238"/>
      <c r="F133" s="1238"/>
      <c r="G133" s="1238"/>
      <c r="H133" s="1238"/>
      <c r="I133" s="1238"/>
      <c r="J133" s="1238"/>
      <c r="K133" s="1238"/>
      <c r="L133" s="1238"/>
      <c r="M133" s="1238"/>
      <c r="N133" s="1238"/>
      <c r="O133" s="1238"/>
      <c r="P133" s="1238"/>
      <c r="Q133" s="1238"/>
      <c r="R133" s="1238"/>
      <c r="S133" s="1238"/>
      <c r="T133" s="1238"/>
      <c r="U133" s="1238"/>
      <c r="V133" s="1238"/>
      <c r="W133" s="1238"/>
      <c r="X133" s="1238"/>
      <c r="Y133" s="1238"/>
      <c r="Z133" s="1238"/>
      <c r="AA133" s="1238"/>
      <c r="AB133" s="1238"/>
      <c r="AC133" s="1238"/>
      <c r="AD133" s="1238"/>
      <c r="AE133" s="1238"/>
      <c r="AF133" s="1238"/>
      <c r="AG133" s="1238"/>
      <c r="AH133" s="1238"/>
    </row>
    <row r="134" spans="1:34" hidden="1" x14ac:dyDescent="0.2">
      <c r="A134" s="338"/>
      <c r="B134" s="338"/>
      <c r="C134" s="338"/>
      <c r="D134" s="338"/>
      <c r="E134" s="338"/>
      <c r="F134" s="338"/>
      <c r="G134" s="338"/>
      <c r="H134" s="338"/>
      <c r="I134" s="338"/>
    </row>
    <row r="135" spans="1:34" ht="65.25" hidden="1" customHeight="1" x14ac:dyDescent="0.2">
      <c r="A135" s="1238" t="s">
        <v>1565</v>
      </c>
      <c r="B135" s="1238"/>
      <c r="C135" s="1238"/>
      <c r="D135" s="1238"/>
      <c r="E135" s="1238"/>
      <c r="F135" s="1238"/>
      <c r="G135" s="1238"/>
      <c r="H135" s="1238"/>
      <c r="I135" s="1238"/>
      <c r="J135" s="1238"/>
      <c r="K135" s="1238"/>
      <c r="L135" s="1238"/>
      <c r="M135" s="1238"/>
      <c r="N135" s="1238"/>
      <c r="O135" s="1238"/>
      <c r="P135" s="1238"/>
      <c r="Q135" s="1238"/>
      <c r="R135" s="1238"/>
      <c r="S135" s="1238"/>
      <c r="T135" s="1238"/>
      <c r="U135" s="1238"/>
      <c r="V135" s="1238"/>
      <c r="W135" s="1238"/>
      <c r="X135" s="1238"/>
      <c r="Y135" s="1238"/>
      <c r="Z135" s="1238"/>
      <c r="AA135" s="1238"/>
      <c r="AB135" s="1238"/>
      <c r="AC135" s="1238"/>
      <c r="AD135" s="1238"/>
      <c r="AE135" s="1238"/>
      <c r="AF135" s="1238"/>
      <c r="AG135" s="1238"/>
      <c r="AH135" s="1238"/>
    </row>
    <row r="136" spans="1:34" hidden="1" x14ac:dyDescent="0.2">
      <c r="A136" s="338"/>
      <c r="B136" s="338"/>
      <c r="C136" s="338"/>
      <c r="D136" s="338"/>
      <c r="E136" s="338"/>
      <c r="F136" s="338"/>
      <c r="G136" s="338"/>
      <c r="H136" s="338"/>
      <c r="I136" s="338"/>
    </row>
    <row r="137" spans="1:34" ht="13.5" hidden="1" customHeight="1" x14ac:dyDescent="0.2">
      <c r="A137" s="1238" t="s">
        <v>1566</v>
      </c>
      <c r="B137" s="1238"/>
      <c r="C137" s="1238"/>
      <c r="D137" s="1238"/>
      <c r="E137" s="1238"/>
      <c r="F137" s="1238"/>
      <c r="G137" s="1238"/>
      <c r="H137" s="1238"/>
      <c r="I137" s="1238"/>
      <c r="J137" s="1238"/>
      <c r="K137" s="1238"/>
      <c r="L137" s="1238"/>
      <c r="M137" s="1238"/>
      <c r="N137" s="1238"/>
      <c r="O137" s="1238"/>
      <c r="P137" s="1238"/>
      <c r="Q137" s="1238"/>
      <c r="R137" s="1238"/>
      <c r="S137" s="1238"/>
      <c r="T137" s="1238"/>
      <c r="U137" s="1238"/>
      <c r="V137" s="1238"/>
      <c r="W137" s="1238"/>
      <c r="X137" s="1238"/>
      <c r="Y137" s="1238"/>
      <c r="Z137" s="1238"/>
      <c r="AA137" s="1238"/>
      <c r="AB137" s="1238"/>
      <c r="AC137" s="1238"/>
      <c r="AD137" s="1238"/>
      <c r="AE137" s="1238"/>
      <c r="AF137" s="1238"/>
      <c r="AG137" s="1238"/>
      <c r="AH137" s="1238"/>
    </row>
    <row r="138" spans="1:34" ht="26.25" hidden="1" customHeight="1" x14ac:dyDescent="0.2">
      <c r="A138" s="1240" t="s">
        <v>2768</v>
      </c>
      <c r="B138" s="1240"/>
      <c r="C138" s="1240"/>
      <c r="D138" s="1240"/>
      <c r="E138" s="1240"/>
      <c r="F138" s="1240"/>
      <c r="G138" s="1240"/>
      <c r="H138" s="1240"/>
      <c r="I138" s="1240"/>
      <c r="J138" s="1240"/>
      <c r="K138" s="1240"/>
      <c r="L138" s="1240"/>
      <c r="M138" s="1240"/>
      <c r="N138" s="1240"/>
      <c r="O138" s="1240"/>
      <c r="P138" s="1240"/>
      <c r="Q138" s="1240"/>
      <c r="R138" s="1240"/>
      <c r="S138" s="1240"/>
      <c r="T138" s="1240"/>
      <c r="U138" s="1240"/>
      <c r="V138" s="1240"/>
      <c r="W138" s="1240"/>
      <c r="X138" s="1240"/>
      <c r="Y138" s="1240"/>
      <c r="Z138" s="1240"/>
      <c r="AA138" s="1240"/>
      <c r="AB138" s="1240"/>
      <c r="AC138" s="1240"/>
      <c r="AD138" s="1240"/>
      <c r="AE138" s="1240"/>
      <c r="AF138" s="1240"/>
      <c r="AG138" s="1240"/>
      <c r="AH138" s="1240"/>
    </row>
    <row r="139" spans="1:34" ht="42.75" hidden="1" customHeight="1" x14ac:dyDescent="0.2">
      <c r="A139" s="1240" t="s">
        <v>2800</v>
      </c>
      <c r="B139" s="1240"/>
      <c r="C139" s="1240"/>
      <c r="D139" s="1240"/>
      <c r="E139" s="1240"/>
      <c r="F139" s="1240"/>
      <c r="G139" s="1240"/>
      <c r="H139" s="1240"/>
      <c r="I139" s="1240"/>
      <c r="J139" s="1240"/>
      <c r="K139" s="1240"/>
      <c r="L139" s="1240"/>
      <c r="M139" s="1240"/>
      <c r="N139" s="1240"/>
      <c r="O139" s="1240"/>
      <c r="P139" s="1240"/>
      <c r="Q139" s="1240"/>
      <c r="R139" s="1240"/>
      <c r="S139" s="1240"/>
      <c r="T139" s="1240"/>
      <c r="U139" s="1240"/>
      <c r="V139" s="1240"/>
      <c r="W139" s="1240"/>
      <c r="X139" s="1240"/>
      <c r="Y139" s="1240"/>
      <c r="Z139" s="1240"/>
      <c r="AA139" s="1240"/>
      <c r="AB139" s="1240"/>
      <c r="AC139" s="1240"/>
      <c r="AD139" s="1240"/>
      <c r="AE139" s="1240"/>
      <c r="AF139" s="1240"/>
      <c r="AG139" s="1240"/>
      <c r="AH139" s="1240"/>
    </row>
    <row r="140" spans="1:34" ht="30" hidden="1" customHeight="1" x14ac:dyDescent="0.2">
      <c r="A140" s="1240" t="s">
        <v>2769</v>
      </c>
      <c r="B140" s="1240"/>
      <c r="C140" s="1240"/>
      <c r="D140" s="1240"/>
      <c r="E140" s="1240"/>
      <c r="F140" s="1240"/>
      <c r="G140" s="1240"/>
      <c r="H140" s="1240"/>
      <c r="I140" s="1240"/>
      <c r="J140" s="1240"/>
      <c r="K140" s="1240"/>
      <c r="L140" s="1240"/>
      <c r="M140" s="1240"/>
      <c r="N140" s="1240"/>
      <c r="O140" s="1240"/>
      <c r="P140" s="1240"/>
      <c r="Q140" s="1240"/>
      <c r="R140" s="1240"/>
      <c r="S140" s="1240"/>
      <c r="T140" s="1240"/>
      <c r="U140" s="1240"/>
      <c r="V140" s="1240"/>
      <c r="W140" s="1240"/>
      <c r="X140" s="1240"/>
      <c r="Y140" s="1240"/>
      <c r="Z140" s="1240"/>
      <c r="AA140" s="1240"/>
      <c r="AB140" s="1240"/>
      <c r="AC140" s="1240"/>
      <c r="AD140" s="1240"/>
      <c r="AE140" s="1240"/>
      <c r="AF140" s="1240"/>
      <c r="AG140" s="1240"/>
      <c r="AH140" s="1240"/>
    </row>
    <row r="141" spans="1:34" hidden="1" x14ac:dyDescent="0.2">
      <c r="A141" s="338"/>
      <c r="B141" s="338"/>
      <c r="C141" s="338"/>
      <c r="D141" s="338"/>
      <c r="E141" s="338"/>
      <c r="F141" s="338"/>
      <c r="G141" s="338"/>
      <c r="H141" s="338"/>
      <c r="I141" s="338"/>
    </row>
    <row r="142" spans="1:34" ht="27.75" hidden="1" customHeight="1" x14ac:dyDescent="0.2">
      <c r="A142" s="1238" t="s">
        <v>1567</v>
      </c>
      <c r="B142" s="1238"/>
      <c r="C142" s="1238"/>
      <c r="D142" s="1238"/>
      <c r="E142" s="1238"/>
      <c r="F142" s="1238"/>
      <c r="G142" s="1238"/>
      <c r="H142" s="1238"/>
      <c r="I142" s="1238"/>
      <c r="J142" s="1238"/>
      <c r="K142" s="1238"/>
      <c r="L142" s="1238"/>
      <c r="M142" s="1238"/>
      <c r="N142" s="1238"/>
      <c r="O142" s="1238"/>
      <c r="P142" s="1238"/>
      <c r="Q142" s="1238"/>
      <c r="R142" s="1238"/>
      <c r="S142" s="1238"/>
      <c r="T142" s="1238"/>
      <c r="U142" s="1238"/>
      <c r="V142" s="1238"/>
      <c r="W142" s="1238"/>
      <c r="X142" s="1238"/>
      <c r="Y142" s="1238"/>
      <c r="Z142" s="1238"/>
      <c r="AA142" s="1238"/>
      <c r="AB142" s="1238"/>
      <c r="AC142" s="1238"/>
      <c r="AD142" s="1238"/>
      <c r="AE142" s="1238"/>
      <c r="AF142" s="1238"/>
      <c r="AG142" s="1238"/>
      <c r="AH142" s="1238"/>
    </row>
    <row r="143" spans="1:34" hidden="1" x14ac:dyDescent="0.2">
      <c r="A143" s="338"/>
      <c r="B143" s="338"/>
      <c r="C143" s="338"/>
      <c r="D143" s="338"/>
      <c r="E143" s="338"/>
      <c r="F143" s="338"/>
      <c r="G143" s="338"/>
      <c r="H143" s="338"/>
      <c r="I143" s="338"/>
    </row>
    <row r="144" spans="1:34" ht="28.5" hidden="1" customHeight="1" x14ac:dyDescent="0.2">
      <c r="A144" s="1238" t="s">
        <v>1568</v>
      </c>
      <c r="B144" s="1238"/>
      <c r="C144" s="1238"/>
      <c r="D144" s="1238"/>
      <c r="E144" s="1238"/>
      <c r="F144" s="1238"/>
      <c r="G144" s="1238"/>
      <c r="H144" s="1238"/>
      <c r="I144" s="1238"/>
      <c r="J144" s="1238"/>
      <c r="K144" s="1238"/>
      <c r="L144" s="1238"/>
      <c r="M144" s="1238"/>
      <c r="N144" s="1238"/>
      <c r="O144" s="1238"/>
      <c r="P144" s="1238"/>
      <c r="Q144" s="1238"/>
      <c r="R144" s="1238"/>
      <c r="S144" s="1238"/>
      <c r="T144" s="1238"/>
      <c r="U144" s="1238"/>
      <c r="V144" s="1238"/>
      <c r="W144" s="1238"/>
      <c r="X144" s="1238"/>
      <c r="Y144" s="1238"/>
      <c r="Z144" s="1238"/>
      <c r="AA144" s="1238"/>
      <c r="AB144" s="1238"/>
      <c r="AC144" s="1238"/>
      <c r="AD144" s="1238"/>
      <c r="AE144" s="1238"/>
      <c r="AF144" s="1238"/>
      <c r="AG144" s="1238"/>
      <c r="AH144" s="1238"/>
    </row>
    <row r="145" spans="1:36" ht="10.5" customHeight="1" x14ac:dyDescent="0.2">
      <c r="A145" s="338"/>
      <c r="B145" s="338"/>
      <c r="C145" s="338"/>
      <c r="D145" s="338"/>
      <c r="E145" s="338"/>
      <c r="F145" s="338"/>
      <c r="G145" s="338"/>
      <c r="H145" s="338"/>
      <c r="I145" s="338"/>
    </row>
    <row r="146" spans="1:36" ht="15" customHeight="1" x14ac:dyDescent="0.2">
      <c r="A146" s="1239" t="s">
        <v>2770</v>
      </c>
      <c r="B146" s="1239"/>
      <c r="C146" s="1239"/>
      <c r="D146" s="1239"/>
      <c r="E146" s="1239"/>
      <c r="F146" s="1239"/>
      <c r="G146" s="1239"/>
      <c r="H146" s="1239"/>
      <c r="I146" s="1239"/>
      <c r="J146" s="1239"/>
      <c r="K146" s="1239"/>
      <c r="L146" s="1239"/>
      <c r="M146" s="1239"/>
      <c r="N146" s="1239"/>
      <c r="O146" s="1239"/>
      <c r="P146" s="1239"/>
      <c r="Q146" s="1239"/>
      <c r="R146" s="1239"/>
      <c r="S146" s="1239"/>
      <c r="T146" s="1239"/>
      <c r="U146" s="1239"/>
      <c r="V146" s="1239"/>
      <c r="W146" s="1239"/>
      <c r="X146" s="1239"/>
      <c r="Y146" s="1239"/>
      <c r="Z146" s="1239"/>
      <c r="AA146" s="1239"/>
      <c r="AB146" s="1239"/>
      <c r="AC146" s="1239"/>
      <c r="AD146" s="1239"/>
      <c r="AE146" s="1239"/>
      <c r="AF146" s="1239"/>
      <c r="AG146" s="1239"/>
      <c r="AH146" s="1239"/>
    </row>
    <row r="147" spans="1:36" x14ac:dyDescent="0.2">
      <c r="A147" s="338"/>
      <c r="B147" s="338"/>
      <c r="C147" s="338"/>
      <c r="D147" s="338"/>
      <c r="E147" s="338"/>
      <c r="F147" s="338"/>
      <c r="G147" s="338"/>
      <c r="H147" s="338"/>
      <c r="I147" s="338"/>
    </row>
    <row r="148" spans="1:36" ht="33.75" hidden="1" customHeight="1" x14ac:dyDescent="0.2">
      <c r="A148" s="751" t="s">
        <v>2319</v>
      </c>
      <c r="B148" s="1242"/>
      <c r="C148" s="1242"/>
      <c r="D148" s="1242"/>
      <c r="E148" s="1242"/>
      <c r="F148" s="1242"/>
      <c r="G148" s="1242"/>
      <c r="H148" s="1242"/>
      <c r="I148" s="1242"/>
      <c r="J148" s="1242"/>
      <c r="K148" s="1242"/>
      <c r="L148" s="1242"/>
      <c r="M148" s="1242"/>
      <c r="N148" s="1242"/>
      <c r="O148" s="1242"/>
      <c r="P148" s="1242"/>
      <c r="Q148" s="1242"/>
      <c r="R148" s="1242"/>
      <c r="S148" s="1242"/>
      <c r="T148" s="1242"/>
      <c r="U148" s="1242"/>
      <c r="V148" s="1242"/>
      <c r="W148" s="1242"/>
      <c r="X148" s="1242"/>
      <c r="Y148" s="1242"/>
      <c r="Z148" s="1242"/>
      <c r="AA148" s="1242"/>
      <c r="AB148" s="1242"/>
      <c r="AC148" s="1242"/>
      <c r="AD148" s="1242"/>
      <c r="AE148" s="1242"/>
      <c r="AF148" s="1242"/>
      <c r="AG148" s="1242"/>
      <c r="AH148" s="1242"/>
    </row>
    <row r="149" spans="1:36" hidden="1" x14ac:dyDescent="0.2">
      <c r="A149" s="338"/>
      <c r="B149" s="338"/>
      <c r="C149" s="338"/>
      <c r="D149" s="338"/>
      <c r="E149" s="338"/>
      <c r="F149" s="338"/>
      <c r="G149" s="338"/>
      <c r="H149" s="338"/>
      <c r="I149" s="338"/>
    </row>
    <row r="150" spans="1:36" ht="52.5" customHeight="1" x14ac:dyDescent="0.2">
      <c r="A150" s="1238" t="s">
        <v>2454</v>
      </c>
      <c r="B150" s="1238"/>
      <c r="C150" s="1238"/>
      <c r="D150" s="1238"/>
      <c r="E150" s="1238"/>
      <c r="F150" s="1238"/>
      <c r="G150" s="1238"/>
      <c r="H150" s="1238"/>
      <c r="I150" s="1238"/>
      <c r="J150" s="1238"/>
      <c r="K150" s="1238"/>
      <c r="L150" s="1238"/>
      <c r="M150" s="1238"/>
      <c r="N150" s="1238"/>
      <c r="O150" s="1238"/>
      <c r="P150" s="1238"/>
      <c r="Q150" s="1238"/>
      <c r="R150" s="1238"/>
      <c r="S150" s="1238"/>
      <c r="T150" s="1238"/>
      <c r="U150" s="1238"/>
      <c r="V150" s="1238"/>
      <c r="W150" s="1238"/>
      <c r="X150" s="1238"/>
      <c r="Y150" s="1238"/>
      <c r="Z150" s="1238"/>
      <c r="AA150" s="1238"/>
      <c r="AB150" s="1238"/>
      <c r="AC150" s="1238"/>
      <c r="AD150" s="1238"/>
      <c r="AE150" s="1238"/>
      <c r="AF150" s="1238"/>
      <c r="AG150" s="1238"/>
      <c r="AH150" s="1238"/>
    </row>
    <row r="151" spans="1:36" x14ac:dyDescent="0.2">
      <c r="A151" s="338"/>
      <c r="B151" s="338"/>
      <c r="C151" s="338"/>
      <c r="D151" s="338"/>
      <c r="E151" s="338"/>
      <c r="F151" s="338"/>
      <c r="G151" s="338"/>
      <c r="H151" s="338"/>
      <c r="I151" s="338"/>
    </row>
    <row r="152" spans="1:36" ht="44.25" hidden="1" customHeight="1" x14ac:dyDescent="0.2">
      <c r="A152" s="1238" t="s">
        <v>2801</v>
      </c>
      <c r="B152" s="1238"/>
      <c r="C152" s="1238"/>
      <c r="D152" s="1238"/>
      <c r="E152" s="1238"/>
      <c r="F152" s="1238"/>
      <c r="G152" s="1238"/>
      <c r="H152" s="1238"/>
      <c r="I152" s="1238"/>
      <c r="J152" s="1238"/>
      <c r="K152" s="1238"/>
      <c r="L152" s="1238"/>
      <c r="M152" s="1238"/>
      <c r="N152" s="1238"/>
      <c r="O152" s="1238"/>
      <c r="P152" s="1238"/>
      <c r="Q152" s="1238"/>
      <c r="R152" s="1238"/>
      <c r="S152" s="1238"/>
      <c r="T152" s="1238"/>
      <c r="U152" s="1238"/>
      <c r="V152" s="1238"/>
      <c r="W152" s="1238"/>
      <c r="X152" s="1238"/>
      <c r="Y152" s="1238"/>
      <c r="Z152" s="1238"/>
      <c r="AA152" s="1238"/>
      <c r="AB152" s="1238"/>
      <c r="AC152" s="1238"/>
      <c r="AD152" s="1238"/>
      <c r="AE152" s="1238"/>
      <c r="AF152" s="1238"/>
      <c r="AG152" s="1238"/>
      <c r="AH152" s="1238"/>
    </row>
    <row r="153" spans="1:36" hidden="1" x14ac:dyDescent="0.2">
      <c r="A153" s="338"/>
      <c r="B153" s="338"/>
      <c r="C153" s="338"/>
      <c r="D153" s="338"/>
      <c r="E153" s="338"/>
      <c r="F153" s="338"/>
      <c r="G153" s="338"/>
      <c r="H153" s="338"/>
      <c r="I153" s="338"/>
    </row>
    <row r="154" spans="1:36" ht="33.75" hidden="1" customHeight="1" x14ac:dyDescent="0.2">
      <c r="A154" s="751" t="s">
        <v>2320</v>
      </c>
      <c r="B154" s="751"/>
      <c r="C154" s="751"/>
      <c r="D154" s="751"/>
      <c r="E154" s="751"/>
      <c r="F154" s="751"/>
      <c r="G154" s="751"/>
      <c r="H154" s="751"/>
      <c r="I154" s="751"/>
      <c r="J154" s="751"/>
      <c r="K154" s="751"/>
      <c r="L154" s="751"/>
      <c r="M154" s="751"/>
      <c r="N154" s="751"/>
      <c r="O154" s="751"/>
      <c r="P154" s="751"/>
      <c r="Q154" s="751"/>
      <c r="R154" s="751"/>
      <c r="S154" s="751"/>
      <c r="T154" s="751"/>
      <c r="U154" s="751"/>
      <c r="V154" s="751"/>
      <c r="W154" s="751"/>
      <c r="X154" s="751"/>
      <c r="Y154" s="751"/>
      <c r="Z154" s="751"/>
      <c r="AA154" s="751"/>
      <c r="AB154" s="751"/>
      <c r="AC154" s="751"/>
      <c r="AD154" s="751"/>
      <c r="AE154" s="751"/>
      <c r="AF154" s="751"/>
      <c r="AG154" s="751"/>
      <c r="AH154" s="751"/>
    </row>
    <row r="155" spans="1:36" hidden="1" x14ac:dyDescent="0.2">
      <c r="A155" s="338"/>
      <c r="B155" s="338"/>
      <c r="C155" s="338"/>
      <c r="D155" s="338"/>
      <c r="E155" s="338"/>
      <c r="F155" s="338"/>
      <c r="G155" s="338"/>
      <c r="H155" s="338"/>
      <c r="I155" s="338"/>
    </row>
    <row r="156" spans="1:36" ht="15" hidden="1" customHeight="1" x14ac:dyDescent="0.2">
      <c r="A156" s="1238" t="s">
        <v>2802</v>
      </c>
      <c r="B156" s="1238"/>
      <c r="C156" s="1238"/>
      <c r="D156" s="1238"/>
      <c r="E156" s="1238"/>
      <c r="F156" s="1238"/>
      <c r="G156" s="1238"/>
      <c r="H156" s="1238"/>
      <c r="I156" s="1238"/>
      <c r="J156" s="1238"/>
      <c r="K156" s="1238"/>
      <c r="L156" s="1238"/>
      <c r="M156" s="1238"/>
      <c r="N156" s="1238"/>
      <c r="O156" s="1238"/>
      <c r="P156" s="1238"/>
      <c r="Q156" s="1238"/>
      <c r="R156" s="1238"/>
      <c r="S156" s="1238"/>
      <c r="T156" s="1238"/>
      <c r="U156" s="1238"/>
      <c r="V156" s="1238"/>
      <c r="W156" s="1238"/>
      <c r="X156" s="1238"/>
      <c r="Y156" s="1238"/>
      <c r="Z156" s="1238"/>
      <c r="AA156" s="1238"/>
      <c r="AB156" s="1238"/>
      <c r="AC156" s="1238"/>
      <c r="AD156" s="1238"/>
      <c r="AE156" s="1238"/>
      <c r="AF156" s="1238"/>
      <c r="AG156" s="1238"/>
      <c r="AH156" s="1238"/>
    </row>
    <row r="157" spans="1:36" hidden="1" x14ac:dyDescent="0.2">
      <c r="A157" s="338"/>
      <c r="B157" s="338"/>
      <c r="C157" s="338"/>
      <c r="D157" s="338"/>
      <c r="E157" s="338"/>
      <c r="F157" s="338"/>
      <c r="G157" s="338"/>
      <c r="H157" s="338"/>
      <c r="I157" s="338"/>
    </row>
    <row r="158" spans="1:36" ht="31.5" customHeight="1" x14ac:dyDescent="0.2">
      <c r="A158" s="1238" t="s">
        <v>2732</v>
      </c>
      <c r="B158" s="1238"/>
      <c r="C158" s="1238"/>
      <c r="D158" s="1238"/>
      <c r="E158" s="1238"/>
      <c r="F158" s="1238"/>
      <c r="G158" s="1238"/>
      <c r="H158" s="1238"/>
      <c r="I158" s="1238"/>
      <c r="J158" s="1238"/>
      <c r="K158" s="1238"/>
      <c r="L158" s="1238"/>
      <c r="M158" s="1238"/>
      <c r="N158" s="1238"/>
      <c r="O158" s="1238"/>
      <c r="P158" s="1238"/>
      <c r="Q158" s="1238"/>
      <c r="R158" s="1238"/>
      <c r="S158" s="1238"/>
      <c r="T158" s="1238"/>
      <c r="U158" s="1238"/>
      <c r="V158" s="1238"/>
      <c r="W158" s="1238"/>
      <c r="X158" s="1238"/>
      <c r="Y158" s="1238"/>
      <c r="Z158" s="1238"/>
      <c r="AA158" s="1238"/>
      <c r="AB158" s="1238"/>
      <c r="AC158" s="1238"/>
      <c r="AD158" s="1238"/>
      <c r="AE158" s="1238"/>
      <c r="AF158" s="1238"/>
      <c r="AG158" s="1238"/>
      <c r="AH158" s="1238"/>
      <c r="AJ158" s="271" t="s">
        <v>2731</v>
      </c>
    </row>
    <row r="159" spans="1:36" ht="10.5" customHeight="1" x14ac:dyDescent="0.2">
      <c r="A159" s="338"/>
      <c r="B159" s="338"/>
      <c r="C159" s="338"/>
      <c r="D159" s="338"/>
      <c r="E159" s="338"/>
      <c r="F159" s="338"/>
      <c r="G159" s="338"/>
      <c r="H159" s="338"/>
      <c r="I159" s="338"/>
    </row>
    <row r="160" spans="1:36" ht="15" hidden="1" customHeight="1" x14ac:dyDescent="0.2">
      <c r="A160" s="1239" t="s">
        <v>2771</v>
      </c>
      <c r="B160" s="1239"/>
      <c r="C160" s="1239"/>
      <c r="D160" s="1239"/>
      <c r="E160" s="1239"/>
      <c r="F160" s="1239"/>
      <c r="G160" s="1239"/>
      <c r="H160" s="1239"/>
      <c r="I160" s="1239"/>
      <c r="J160" s="1239"/>
      <c r="K160" s="1239"/>
      <c r="L160" s="1239"/>
      <c r="M160" s="1239"/>
      <c r="N160" s="1239"/>
      <c r="O160" s="1239"/>
      <c r="P160" s="1239"/>
      <c r="Q160" s="1239"/>
      <c r="R160" s="1239"/>
      <c r="S160" s="1239"/>
      <c r="T160" s="1239"/>
      <c r="U160" s="1239"/>
      <c r="V160" s="1239"/>
      <c r="W160" s="1239"/>
      <c r="X160" s="1239"/>
      <c r="Y160" s="1239"/>
      <c r="Z160" s="1239"/>
      <c r="AA160" s="1239"/>
      <c r="AB160" s="1239"/>
      <c r="AC160" s="1239"/>
      <c r="AD160" s="1239"/>
      <c r="AE160" s="1239"/>
      <c r="AF160" s="1239"/>
      <c r="AG160" s="1239"/>
      <c r="AH160" s="1239"/>
    </row>
    <row r="161" spans="1:34" hidden="1" x14ac:dyDescent="0.2">
      <c r="A161" s="338"/>
      <c r="B161" s="338"/>
      <c r="C161" s="338"/>
      <c r="D161" s="338"/>
      <c r="E161" s="338"/>
      <c r="F161" s="338"/>
      <c r="G161" s="338"/>
      <c r="H161" s="338"/>
      <c r="I161" s="338"/>
    </row>
    <row r="162" spans="1:34" ht="27" hidden="1" customHeight="1" x14ac:dyDescent="0.2">
      <c r="A162" s="1238" t="s">
        <v>2803</v>
      </c>
      <c r="B162" s="1238"/>
      <c r="C162" s="1238"/>
      <c r="D162" s="1238"/>
      <c r="E162" s="1238"/>
      <c r="F162" s="1238"/>
      <c r="G162" s="1238"/>
      <c r="H162" s="1238"/>
      <c r="I162" s="1238"/>
      <c r="J162" s="1238"/>
      <c r="K162" s="1238"/>
      <c r="L162" s="1238"/>
      <c r="M162" s="1238"/>
      <c r="N162" s="1238"/>
      <c r="O162" s="1238"/>
      <c r="P162" s="1238"/>
      <c r="Q162" s="1238"/>
      <c r="R162" s="1238"/>
      <c r="S162" s="1238"/>
      <c r="T162" s="1238"/>
      <c r="U162" s="1238"/>
      <c r="V162" s="1238"/>
      <c r="W162" s="1238"/>
      <c r="X162" s="1238"/>
      <c r="Y162" s="1238"/>
      <c r="Z162" s="1238"/>
      <c r="AA162" s="1238"/>
      <c r="AB162" s="1238"/>
      <c r="AC162" s="1238"/>
      <c r="AD162" s="1238"/>
      <c r="AE162" s="1238"/>
      <c r="AF162" s="1238"/>
      <c r="AG162" s="1238"/>
      <c r="AH162" s="1238"/>
    </row>
    <row r="163" spans="1:34" hidden="1" x14ac:dyDescent="0.2">
      <c r="A163" s="338"/>
      <c r="B163" s="338"/>
      <c r="C163" s="338"/>
      <c r="D163" s="338"/>
      <c r="E163" s="338"/>
      <c r="F163" s="338"/>
      <c r="G163" s="338"/>
      <c r="H163" s="338"/>
      <c r="I163" s="338"/>
    </row>
    <row r="164" spans="1:34" ht="15" hidden="1" customHeight="1" x14ac:dyDescent="0.2">
      <c r="A164" s="1238" t="s">
        <v>2804</v>
      </c>
      <c r="B164" s="1238"/>
      <c r="C164" s="1238"/>
      <c r="D164" s="1238"/>
      <c r="E164" s="1238"/>
      <c r="F164" s="1238"/>
      <c r="G164" s="1238"/>
      <c r="H164" s="1238"/>
      <c r="I164" s="1238"/>
      <c r="J164" s="1238"/>
      <c r="K164" s="1238"/>
      <c r="L164" s="1238"/>
      <c r="M164" s="1238"/>
      <c r="N164" s="1238"/>
      <c r="O164" s="1238"/>
      <c r="P164" s="1238"/>
      <c r="Q164" s="1238"/>
      <c r="R164" s="1238"/>
      <c r="S164" s="1238"/>
      <c r="T164" s="1238"/>
      <c r="U164" s="1238"/>
      <c r="V164" s="1238"/>
      <c r="W164" s="1238"/>
      <c r="X164" s="1238"/>
      <c r="Y164" s="1238"/>
      <c r="Z164" s="1238"/>
      <c r="AA164" s="1238"/>
      <c r="AB164" s="1238"/>
      <c r="AC164" s="1238"/>
      <c r="AD164" s="1238"/>
      <c r="AE164" s="1238"/>
      <c r="AF164" s="1238"/>
      <c r="AG164" s="1238"/>
      <c r="AH164" s="1238"/>
    </row>
    <row r="165" spans="1:34" ht="15" hidden="1" customHeight="1" x14ac:dyDescent="0.2">
      <c r="A165" s="1238" t="s">
        <v>2805</v>
      </c>
      <c r="B165" s="1238"/>
      <c r="C165" s="1238"/>
      <c r="D165" s="1238"/>
      <c r="E165" s="1238"/>
      <c r="F165" s="1238"/>
      <c r="G165" s="1238"/>
      <c r="H165" s="1238"/>
      <c r="I165" s="1238"/>
      <c r="J165" s="1238"/>
      <c r="K165" s="1238"/>
      <c r="L165" s="1238"/>
      <c r="M165" s="1238"/>
      <c r="N165" s="1238"/>
      <c r="O165" s="1238"/>
      <c r="P165" s="1238"/>
      <c r="Q165" s="1238"/>
      <c r="R165" s="1238"/>
      <c r="S165" s="1238"/>
      <c r="T165" s="1238"/>
      <c r="U165" s="1238"/>
      <c r="V165" s="1238"/>
      <c r="W165" s="1238"/>
      <c r="X165" s="1238"/>
      <c r="Y165" s="1238"/>
      <c r="Z165" s="1238"/>
      <c r="AA165" s="1238"/>
      <c r="AB165" s="1238"/>
      <c r="AC165" s="1238"/>
      <c r="AD165" s="1238"/>
      <c r="AE165" s="1238"/>
      <c r="AF165" s="1238"/>
      <c r="AG165" s="1238"/>
      <c r="AH165" s="1238"/>
    </row>
    <row r="166" spans="1:34" ht="15" hidden="1" customHeight="1" x14ac:dyDescent="0.2">
      <c r="A166" s="1238" t="s">
        <v>2806</v>
      </c>
      <c r="B166" s="1238"/>
      <c r="C166" s="1238"/>
      <c r="D166" s="1238"/>
      <c r="E166" s="1238"/>
      <c r="F166" s="1238"/>
      <c r="G166" s="1238"/>
      <c r="H166" s="1238"/>
      <c r="I166" s="1238"/>
      <c r="J166" s="1238"/>
      <c r="K166" s="1238"/>
      <c r="L166" s="1238"/>
      <c r="M166" s="1238"/>
      <c r="N166" s="1238"/>
      <c r="O166" s="1238"/>
      <c r="P166" s="1238"/>
      <c r="Q166" s="1238"/>
      <c r="R166" s="1238"/>
      <c r="S166" s="1238"/>
      <c r="T166" s="1238"/>
      <c r="U166" s="1238"/>
      <c r="V166" s="1238"/>
      <c r="W166" s="1238"/>
      <c r="X166" s="1238"/>
      <c r="Y166" s="1238"/>
      <c r="Z166" s="1238"/>
      <c r="AA166" s="1238"/>
      <c r="AB166" s="1238"/>
      <c r="AC166" s="1238"/>
      <c r="AD166" s="1238"/>
      <c r="AE166" s="1238"/>
      <c r="AF166" s="1238"/>
      <c r="AG166" s="1238"/>
      <c r="AH166" s="1238"/>
    </row>
    <row r="167" spans="1:34" hidden="1" x14ac:dyDescent="0.2">
      <c r="A167" s="338"/>
      <c r="B167" s="338"/>
      <c r="C167" s="338"/>
      <c r="D167" s="338"/>
      <c r="E167" s="338"/>
      <c r="F167" s="338"/>
      <c r="G167" s="338"/>
      <c r="H167" s="338"/>
      <c r="I167" s="338"/>
    </row>
    <row r="168" spans="1:34" ht="53.25" hidden="1" customHeight="1" x14ac:dyDescent="0.2">
      <c r="A168" s="1238" t="s">
        <v>1569</v>
      </c>
      <c r="B168" s="1238"/>
      <c r="C168" s="1238"/>
      <c r="D168" s="1238"/>
      <c r="E168" s="1238"/>
      <c r="F168" s="1238"/>
      <c r="G168" s="1238"/>
      <c r="H168" s="1238"/>
      <c r="I168" s="1238"/>
      <c r="J168" s="1238"/>
      <c r="K168" s="1238"/>
      <c r="L168" s="1238"/>
      <c r="M168" s="1238"/>
      <c r="N168" s="1238"/>
      <c r="O168" s="1238"/>
      <c r="P168" s="1238"/>
      <c r="Q168" s="1238"/>
      <c r="R168" s="1238"/>
      <c r="S168" s="1238"/>
      <c r="T168" s="1238"/>
      <c r="U168" s="1238"/>
      <c r="V168" s="1238"/>
      <c r="W168" s="1238"/>
      <c r="X168" s="1238"/>
      <c r="Y168" s="1238"/>
      <c r="Z168" s="1238"/>
      <c r="AA168" s="1238"/>
      <c r="AB168" s="1238"/>
      <c r="AC168" s="1238"/>
      <c r="AD168" s="1238"/>
      <c r="AE168" s="1238"/>
      <c r="AF168" s="1238"/>
      <c r="AG168" s="1238"/>
      <c r="AH168" s="1238"/>
    </row>
    <row r="169" spans="1:34" hidden="1" x14ac:dyDescent="0.2">
      <c r="A169" s="338"/>
      <c r="B169" s="338"/>
      <c r="C169" s="338"/>
      <c r="D169" s="338"/>
      <c r="E169" s="338"/>
      <c r="F169" s="338"/>
      <c r="G169" s="338"/>
      <c r="H169" s="338"/>
      <c r="I169" s="338"/>
    </row>
    <row r="170" spans="1:34" ht="15" hidden="1" customHeight="1" x14ac:dyDescent="0.2">
      <c r="A170" s="1239" t="s">
        <v>2772</v>
      </c>
      <c r="B170" s="1239"/>
      <c r="C170" s="1239"/>
      <c r="D170" s="1239"/>
      <c r="E170" s="1239"/>
      <c r="F170" s="1239"/>
      <c r="G170" s="1239"/>
      <c r="H170" s="1239"/>
      <c r="I170" s="1239"/>
      <c r="J170" s="1239"/>
      <c r="K170" s="1239"/>
      <c r="L170" s="1239"/>
      <c r="M170" s="1239"/>
      <c r="N170" s="1239"/>
      <c r="O170" s="1239"/>
      <c r="P170" s="1239"/>
      <c r="Q170" s="1239"/>
      <c r="R170" s="1239"/>
      <c r="S170" s="1239"/>
      <c r="T170" s="1239"/>
      <c r="U170" s="1239"/>
      <c r="V170" s="1239"/>
      <c r="W170" s="1239"/>
      <c r="X170" s="1239"/>
      <c r="Y170" s="1239"/>
      <c r="Z170" s="1239"/>
      <c r="AA170" s="1239"/>
      <c r="AB170" s="1239"/>
      <c r="AC170" s="1239"/>
      <c r="AD170" s="1239"/>
      <c r="AE170" s="1239"/>
      <c r="AF170" s="1239"/>
      <c r="AG170" s="1239"/>
      <c r="AH170" s="1239"/>
    </row>
    <row r="171" spans="1:34" hidden="1" x14ac:dyDescent="0.2">
      <c r="A171" s="338"/>
      <c r="B171" s="338"/>
      <c r="C171" s="338"/>
      <c r="D171" s="338"/>
      <c r="E171" s="338"/>
      <c r="F171" s="338"/>
      <c r="G171" s="338"/>
      <c r="H171" s="338"/>
      <c r="I171" s="338"/>
    </row>
    <row r="172" spans="1:34" ht="39.75" hidden="1" customHeight="1" x14ac:dyDescent="0.2">
      <c r="A172" s="1238" t="s">
        <v>2807</v>
      </c>
      <c r="B172" s="1238"/>
      <c r="C172" s="1238"/>
      <c r="D172" s="1238"/>
      <c r="E172" s="1238"/>
      <c r="F172" s="1238"/>
      <c r="G172" s="1238"/>
      <c r="H172" s="1238"/>
      <c r="I172" s="1238"/>
      <c r="J172" s="1238"/>
      <c r="K172" s="1238"/>
      <c r="L172" s="1238"/>
      <c r="M172" s="1238"/>
      <c r="N172" s="1238"/>
      <c r="O172" s="1238"/>
      <c r="P172" s="1238"/>
      <c r="Q172" s="1238"/>
      <c r="R172" s="1238"/>
      <c r="S172" s="1238"/>
      <c r="T172" s="1238"/>
      <c r="U172" s="1238"/>
      <c r="V172" s="1238"/>
      <c r="W172" s="1238"/>
      <c r="X172" s="1238"/>
      <c r="Y172" s="1238"/>
      <c r="Z172" s="1238"/>
      <c r="AA172" s="1238"/>
      <c r="AB172" s="1238"/>
      <c r="AC172" s="1238"/>
      <c r="AD172" s="1238"/>
      <c r="AE172" s="1238"/>
      <c r="AF172" s="1238"/>
      <c r="AG172" s="1238"/>
      <c r="AH172" s="1238"/>
    </row>
    <row r="173" spans="1:34" hidden="1" x14ac:dyDescent="0.2">
      <c r="A173" s="338"/>
      <c r="B173" s="338"/>
      <c r="C173" s="338"/>
      <c r="D173" s="338"/>
      <c r="E173" s="338"/>
      <c r="F173" s="338"/>
      <c r="G173" s="338"/>
      <c r="H173" s="338"/>
      <c r="I173" s="338"/>
    </row>
    <row r="174" spans="1:34" ht="25.5" hidden="1" customHeight="1" x14ac:dyDescent="0.2">
      <c r="A174" s="1238" t="s">
        <v>1570</v>
      </c>
      <c r="B174" s="1238"/>
      <c r="C174" s="1238"/>
      <c r="D174" s="1238"/>
      <c r="E174" s="1238"/>
      <c r="F174" s="1238"/>
      <c r="G174" s="1238"/>
      <c r="H174" s="1238"/>
      <c r="I174" s="1238"/>
      <c r="J174" s="1238"/>
      <c r="K174" s="1238"/>
      <c r="L174" s="1238"/>
      <c r="M174" s="1238"/>
      <c r="N174" s="1238"/>
      <c r="O174" s="1238"/>
      <c r="P174" s="1238"/>
      <c r="Q174" s="1238"/>
      <c r="R174" s="1238"/>
      <c r="S174" s="1238"/>
      <c r="T174" s="1238"/>
      <c r="U174" s="1238"/>
      <c r="V174" s="1238"/>
      <c r="W174" s="1238"/>
      <c r="X174" s="1238"/>
      <c r="Y174" s="1238"/>
      <c r="Z174" s="1238"/>
      <c r="AA174" s="1238"/>
      <c r="AB174" s="1238"/>
      <c r="AC174" s="1238"/>
      <c r="AD174" s="1238"/>
      <c r="AE174" s="1238"/>
      <c r="AF174" s="1238"/>
      <c r="AG174" s="1238"/>
      <c r="AH174" s="1238"/>
    </row>
    <row r="175" spans="1:34" ht="10.5" customHeight="1" x14ac:dyDescent="0.2">
      <c r="A175" s="338"/>
      <c r="B175" s="338"/>
      <c r="C175" s="338"/>
      <c r="D175" s="338"/>
      <c r="E175" s="338"/>
      <c r="F175" s="338"/>
      <c r="G175" s="338"/>
      <c r="H175" s="338"/>
      <c r="I175" s="338"/>
    </row>
    <row r="176" spans="1:34" ht="15" customHeight="1" x14ac:dyDescent="0.2">
      <c r="A176" s="1239" t="s">
        <v>2773</v>
      </c>
      <c r="B176" s="1239"/>
      <c r="C176" s="1239"/>
      <c r="D176" s="1239"/>
      <c r="E176" s="1239"/>
      <c r="F176" s="1239"/>
      <c r="G176" s="1239"/>
      <c r="H176" s="1239"/>
      <c r="I176" s="1239"/>
      <c r="J176" s="1239"/>
      <c r="K176" s="1239"/>
      <c r="L176" s="1239"/>
      <c r="M176" s="1239"/>
      <c r="N176" s="1239"/>
      <c r="O176" s="1239"/>
      <c r="P176" s="1239"/>
      <c r="Q176" s="1239"/>
      <c r="R176" s="1239"/>
      <c r="S176" s="1239"/>
      <c r="T176" s="1239"/>
      <c r="U176" s="1239"/>
      <c r="V176" s="1239"/>
      <c r="W176" s="1239"/>
      <c r="X176" s="1239"/>
      <c r="Y176" s="1239"/>
      <c r="Z176" s="1239"/>
      <c r="AA176" s="1239"/>
      <c r="AB176" s="1239"/>
      <c r="AC176" s="1239"/>
      <c r="AD176" s="1239"/>
      <c r="AE176" s="1239"/>
      <c r="AF176" s="1239"/>
      <c r="AG176" s="1239"/>
      <c r="AH176" s="1239"/>
    </row>
    <row r="177" spans="1:36" ht="12.75" customHeight="1" x14ac:dyDescent="0.2">
      <c r="A177" s="338"/>
      <c r="B177" s="338"/>
      <c r="C177" s="338"/>
      <c r="D177" s="338"/>
      <c r="E177" s="338"/>
      <c r="F177" s="338"/>
      <c r="G177" s="338"/>
      <c r="H177" s="338"/>
      <c r="I177" s="338"/>
    </row>
    <row r="178" spans="1:36" ht="27" customHeight="1" x14ac:dyDescent="0.2">
      <c r="A178" s="1238" t="s">
        <v>2455</v>
      </c>
      <c r="B178" s="1238"/>
      <c r="C178" s="1238"/>
      <c r="D178" s="1238"/>
      <c r="E178" s="1238"/>
      <c r="F178" s="1238"/>
      <c r="G178" s="1238"/>
      <c r="H178" s="1238"/>
      <c r="I178" s="1238"/>
      <c r="J178" s="1238"/>
      <c r="K178" s="1238"/>
      <c r="L178" s="1238"/>
      <c r="M178" s="1238"/>
      <c r="N178" s="1238"/>
      <c r="O178" s="1238"/>
      <c r="P178" s="1238"/>
      <c r="Q178" s="1238"/>
      <c r="R178" s="1238"/>
      <c r="S178" s="1238"/>
      <c r="T178" s="1238"/>
      <c r="U178" s="1238"/>
      <c r="V178" s="1238"/>
      <c r="W178" s="1238"/>
      <c r="X178" s="1238"/>
      <c r="Y178" s="1238"/>
      <c r="Z178" s="1238"/>
      <c r="AA178" s="1238"/>
      <c r="AB178" s="1238"/>
      <c r="AC178" s="1238"/>
      <c r="AD178" s="1238"/>
      <c r="AE178" s="1238"/>
      <c r="AF178" s="1238"/>
      <c r="AG178" s="1238"/>
      <c r="AH178" s="1238"/>
    </row>
    <row r="179" spans="1:36" x14ac:dyDescent="0.2">
      <c r="A179" s="338"/>
      <c r="B179" s="338"/>
      <c r="C179" s="338"/>
      <c r="D179" s="338"/>
      <c r="E179" s="338"/>
      <c r="F179" s="338"/>
      <c r="G179" s="338"/>
      <c r="H179" s="338"/>
      <c r="I179" s="338"/>
    </row>
    <row r="180" spans="1:36" ht="55.5" customHeight="1" x14ac:dyDescent="0.2">
      <c r="A180" s="1238" t="s">
        <v>2730</v>
      </c>
      <c r="B180" s="1238"/>
      <c r="C180" s="1238"/>
      <c r="D180" s="1238"/>
      <c r="E180" s="1238"/>
      <c r="F180" s="1238"/>
      <c r="G180" s="1238"/>
      <c r="H180" s="1238"/>
      <c r="I180" s="1238"/>
      <c r="J180" s="1238"/>
      <c r="K180" s="1238"/>
      <c r="L180" s="1238"/>
      <c r="M180" s="1238"/>
      <c r="N180" s="1238"/>
      <c r="O180" s="1238"/>
      <c r="P180" s="1238"/>
      <c r="Q180" s="1238"/>
      <c r="R180" s="1238"/>
      <c r="S180" s="1238"/>
      <c r="T180" s="1238"/>
      <c r="U180" s="1238"/>
      <c r="V180" s="1238"/>
      <c r="W180" s="1238"/>
      <c r="X180" s="1238"/>
      <c r="Y180" s="1238"/>
      <c r="Z180" s="1238"/>
      <c r="AA180" s="1238"/>
      <c r="AB180" s="1238"/>
      <c r="AC180" s="1238"/>
      <c r="AD180" s="1238"/>
      <c r="AE180" s="1238"/>
      <c r="AF180" s="1238"/>
      <c r="AG180" s="1238"/>
      <c r="AH180" s="1238"/>
      <c r="AJ180" s="271" t="s">
        <v>2733</v>
      </c>
    </row>
    <row r="181" spans="1:36" ht="12" customHeight="1" x14ac:dyDescent="0.2">
      <c r="A181" s="338"/>
      <c r="B181" s="338"/>
      <c r="C181" s="338"/>
      <c r="D181" s="338"/>
      <c r="E181" s="338"/>
      <c r="F181" s="338"/>
      <c r="G181" s="338"/>
      <c r="H181" s="338"/>
      <c r="I181" s="338"/>
    </row>
    <row r="182" spans="1:36" ht="15" customHeight="1" x14ac:dyDescent="0.2">
      <c r="A182" s="1239" t="s">
        <v>2774</v>
      </c>
      <c r="B182" s="1239"/>
      <c r="C182" s="1239"/>
      <c r="D182" s="1239"/>
      <c r="E182" s="1239"/>
      <c r="F182" s="1239"/>
      <c r="G182" s="1239"/>
      <c r="H182" s="1239"/>
      <c r="I182" s="1239"/>
      <c r="J182" s="1239"/>
      <c r="K182" s="1239"/>
      <c r="L182" s="1239"/>
      <c r="M182" s="1239"/>
      <c r="N182" s="1239"/>
      <c r="O182" s="1239"/>
      <c r="P182" s="1239"/>
      <c r="Q182" s="1239"/>
      <c r="R182" s="1239"/>
      <c r="S182" s="1239"/>
      <c r="T182" s="1239"/>
      <c r="U182" s="1239"/>
      <c r="V182" s="1239"/>
      <c r="W182" s="1239"/>
      <c r="X182" s="1239"/>
      <c r="Y182" s="1239"/>
      <c r="Z182" s="1239"/>
      <c r="AA182" s="1239"/>
      <c r="AB182" s="1239"/>
      <c r="AC182" s="1239"/>
      <c r="AD182" s="1239"/>
      <c r="AE182" s="1239"/>
      <c r="AF182" s="1239"/>
      <c r="AG182" s="1239"/>
      <c r="AH182" s="1239"/>
      <c r="AJ182" s="271" t="s">
        <v>2735</v>
      </c>
    </row>
    <row r="183" spans="1:36" x14ac:dyDescent="0.2">
      <c r="A183" s="338"/>
      <c r="B183" s="338"/>
      <c r="C183" s="338"/>
      <c r="D183" s="338"/>
      <c r="E183" s="338"/>
      <c r="F183" s="338"/>
      <c r="G183" s="338"/>
      <c r="H183" s="338"/>
      <c r="I183" s="338"/>
    </row>
    <row r="184" spans="1:36" ht="39" customHeight="1" x14ac:dyDescent="0.2">
      <c r="A184" s="1238" t="s">
        <v>2734</v>
      </c>
      <c r="B184" s="1238"/>
      <c r="C184" s="1238"/>
      <c r="D184" s="1238"/>
      <c r="E184" s="1238"/>
      <c r="F184" s="1238"/>
      <c r="G184" s="1238"/>
      <c r="H184" s="1238"/>
      <c r="I184" s="1238"/>
      <c r="J184" s="1238"/>
      <c r="K184" s="1238"/>
      <c r="L184" s="1238"/>
      <c r="M184" s="1238"/>
      <c r="N184" s="1238"/>
      <c r="O184" s="1238"/>
      <c r="P184" s="1238"/>
      <c r="Q184" s="1238"/>
      <c r="R184" s="1238"/>
      <c r="S184" s="1238"/>
      <c r="T184" s="1238"/>
      <c r="U184" s="1238"/>
      <c r="V184" s="1238"/>
      <c r="W184" s="1238"/>
      <c r="X184" s="1238"/>
      <c r="Y184" s="1238"/>
      <c r="Z184" s="1238"/>
      <c r="AA184" s="1238"/>
      <c r="AB184" s="1238"/>
      <c r="AC184" s="1238"/>
      <c r="AD184" s="1238"/>
      <c r="AE184" s="1238"/>
      <c r="AF184" s="1238"/>
      <c r="AG184" s="1238"/>
      <c r="AH184" s="1238"/>
    </row>
    <row r="185" spans="1:36" ht="16.5" customHeight="1" x14ac:dyDescent="0.2">
      <c r="A185" s="338"/>
      <c r="B185" s="338"/>
      <c r="C185" s="338"/>
      <c r="D185" s="338"/>
      <c r="E185" s="338"/>
      <c r="F185" s="338"/>
      <c r="G185" s="338"/>
      <c r="H185" s="338"/>
      <c r="I185" s="338"/>
    </row>
    <row r="186" spans="1:36" ht="15" customHeight="1" x14ac:dyDescent="0.2">
      <c r="A186" s="1239" t="s">
        <v>2775</v>
      </c>
      <c r="B186" s="1239"/>
      <c r="C186" s="1239"/>
      <c r="D186" s="1239"/>
      <c r="E186" s="1239"/>
      <c r="F186" s="1239"/>
      <c r="G186" s="1239"/>
      <c r="H186" s="1239"/>
      <c r="I186" s="1239"/>
      <c r="J186" s="1239"/>
      <c r="K186" s="1239"/>
      <c r="L186" s="1239"/>
      <c r="M186" s="1239"/>
      <c r="N186" s="1239"/>
      <c r="O186" s="1239"/>
      <c r="P186" s="1239"/>
      <c r="Q186" s="1239"/>
      <c r="R186" s="1239"/>
      <c r="S186" s="1239"/>
      <c r="T186" s="1239"/>
      <c r="U186" s="1239"/>
      <c r="V186" s="1239"/>
      <c r="W186" s="1239"/>
      <c r="X186" s="1239"/>
      <c r="Y186" s="1239"/>
      <c r="Z186" s="1239"/>
      <c r="AA186" s="1239"/>
      <c r="AB186" s="1239"/>
      <c r="AC186" s="1239"/>
      <c r="AD186" s="1239"/>
      <c r="AE186" s="1239"/>
      <c r="AF186" s="1239"/>
      <c r="AG186" s="1239"/>
      <c r="AH186" s="1239"/>
    </row>
    <row r="187" spans="1:36" x14ac:dyDescent="0.2">
      <c r="A187" s="338"/>
      <c r="B187" s="338"/>
      <c r="C187" s="338"/>
      <c r="D187" s="338"/>
      <c r="E187" s="338"/>
      <c r="F187" s="338"/>
      <c r="G187" s="338"/>
      <c r="H187" s="338"/>
      <c r="I187" s="338"/>
    </row>
    <row r="188" spans="1:36" ht="45" customHeight="1" x14ac:dyDescent="0.2">
      <c r="A188" s="1238" t="s">
        <v>2456</v>
      </c>
      <c r="B188" s="1238"/>
      <c r="C188" s="1238"/>
      <c r="D188" s="1238"/>
      <c r="E188" s="1238"/>
      <c r="F188" s="1238"/>
      <c r="G188" s="1238"/>
      <c r="H188" s="1238"/>
      <c r="I188" s="1238"/>
      <c r="J188" s="1238"/>
      <c r="K188" s="1238"/>
      <c r="L188" s="1238"/>
      <c r="M188" s="1238"/>
      <c r="N188" s="1238"/>
      <c r="O188" s="1238"/>
      <c r="P188" s="1238"/>
      <c r="Q188" s="1238"/>
      <c r="R188" s="1238"/>
      <c r="S188" s="1238"/>
      <c r="T188" s="1238"/>
      <c r="U188" s="1238"/>
      <c r="V188" s="1238"/>
      <c r="W188" s="1238"/>
      <c r="X188" s="1238"/>
      <c r="Y188" s="1238"/>
      <c r="Z188" s="1238"/>
      <c r="AA188" s="1238"/>
      <c r="AB188" s="1238"/>
      <c r="AC188" s="1238"/>
      <c r="AD188" s="1238"/>
      <c r="AE188" s="1238"/>
      <c r="AF188" s="1238"/>
      <c r="AG188" s="1238"/>
      <c r="AH188" s="1238"/>
    </row>
    <row r="189" spans="1:36" hidden="1" x14ac:dyDescent="0.2">
      <c r="A189" s="338"/>
      <c r="B189" s="338"/>
      <c r="C189" s="338"/>
      <c r="D189" s="338"/>
      <c r="E189" s="338"/>
      <c r="F189" s="338"/>
      <c r="G189" s="338"/>
      <c r="H189" s="338"/>
      <c r="I189" s="338"/>
    </row>
    <row r="190" spans="1:36" ht="25.5" hidden="1" customHeight="1" x14ac:dyDescent="0.2">
      <c r="A190" s="1238" t="s">
        <v>1571</v>
      </c>
      <c r="B190" s="1238"/>
      <c r="C190" s="1238"/>
      <c r="D190" s="1238"/>
      <c r="E190" s="1238"/>
      <c r="F190" s="1238"/>
      <c r="G190" s="1238"/>
      <c r="H190" s="1238"/>
      <c r="I190" s="1238"/>
      <c r="J190" s="1238"/>
      <c r="K190" s="1238"/>
      <c r="L190" s="1238"/>
      <c r="M190" s="1238"/>
      <c r="N190" s="1238"/>
      <c r="O190" s="1238"/>
      <c r="P190" s="1238"/>
      <c r="Q190" s="1238"/>
      <c r="R190" s="1238"/>
      <c r="S190" s="1238"/>
      <c r="T190" s="1238"/>
      <c r="U190" s="1238"/>
      <c r="V190" s="1238"/>
      <c r="W190" s="1238"/>
      <c r="X190" s="1238"/>
      <c r="Y190" s="1238"/>
      <c r="Z190" s="1238"/>
      <c r="AA190" s="1238"/>
      <c r="AB190" s="1238"/>
      <c r="AC190" s="1238"/>
      <c r="AD190" s="1238"/>
      <c r="AE190" s="1238"/>
      <c r="AF190" s="1238"/>
      <c r="AG190" s="1238"/>
      <c r="AH190" s="1238"/>
    </row>
    <row r="191" spans="1:36" x14ac:dyDescent="0.2">
      <c r="A191" s="338"/>
      <c r="B191" s="338"/>
      <c r="C191" s="338"/>
      <c r="D191" s="338"/>
      <c r="E191" s="338"/>
      <c r="F191" s="338"/>
      <c r="G191" s="338"/>
      <c r="H191" s="338"/>
      <c r="I191" s="338"/>
    </row>
    <row r="192" spans="1:36" ht="15" customHeight="1" x14ac:dyDescent="0.2">
      <c r="A192" s="1239" t="s">
        <v>2776</v>
      </c>
      <c r="B192" s="1239"/>
      <c r="C192" s="1239"/>
      <c r="D192" s="1239"/>
      <c r="E192" s="1239"/>
      <c r="F192" s="1239"/>
      <c r="G192" s="1239"/>
      <c r="H192" s="1239"/>
      <c r="I192" s="1239"/>
      <c r="J192" s="1239"/>
      <c r="K192" s="1239"/>
      <c r="L192" s="1239"/>
      <c r="M192" s="1239"/>
      <c r="N192" s="1239"/>
      <c r="O192" s="1239"/>
      <c r="P192" s="1239"/>
      <c r="Q192" s="1239"/>
      <c r="R192" s="1239"/>
      <c r="S192" s="1239"/>
      <c r="T192" s="1239"/>
      <c r="U192" s="1239"/>
      <c r="V192" s="1239"/>
      <c r="W192" s="1239"/>
      <c r="X192" s="1239"/>
      <c r="Y192" s="1239"/>
      <c r="Z192" s="1239"/>
      <c r="AA192" s="1239"/>
      <c r="AB192" s="1239"/>
      <c r="AC192" s="1239"/>
      <c r="AD192" s="1239"/>
      <c r="AE192" s="1239"/>
      <c r="AF192" s="1239"/>
      <c r="AG192" s="1239"/>
      <c r="AH192" s="1239"/>
    </row>
    <row r="193" spans="1:36" x14ac:dyDescent="0.2">
      <c r="A193" s="338"/>
      <c r="B193" s="338"/>
      <c r="C193" s="338"/>
      <c r="D193" s="338"/>
      <c r="E193" s="338"/>
      <c r="F193" s="338"/>
      <c r="G193" s="338"/>
      <c r="H193" s="338"/>
      <c r="I193" s="338"/>
    </row>
    <row r="194" spans="1:36" ht="28.5" customHeight="1" x14ac:dyDescent="0.2">
      <c r="A194" s="1238" t="s">
        <v>1572</v>
      </c>
      <c r="B194" s="1238"/>
      <c r="C194" s="1238"/>
      <c r="D194" s="1238"/>
      <c r="E194" s="1238"/>
      <c r="F194" s="1238"/>
      <c r="G194" s="1238"/>
      <c r="H194" s="1238"/>
      <c r="I194" s="1238"/>
      <c r="J194" s="1238"/>
      <c r="K194" s="1238"/>
      <c r="L194" s="1238"/>
      <c r="M194" s="1238"/>
      <c r="N194" s="1238"/>
      <c r="O194" s="1238"/>
      <c r="P194" s="1238"/>
      <c r="Q194" s="1238"/>
      <c r="R194" s="1238"/>
      <c r="S194" s="1238"/>
      <c r="T194" s="1238"/>
      <c r="U194" s="1238"/>
      <c r="V194" s="1238"/>
      <c r="W194" s="1238"/>
      <c r="X194" s="1238"/>
      <c r="Y194" s="1238"/>
      <c r="Z194" s="1238"/>
      <c r="AA194" s="1238"/>
      <c r="AB194" s="1238"/>
      <c r="AC194" s="1238"/>
      <c r="AD194" s="1238"/>
      <c r="AE194" s="1238"/>
      <c r="AF194" s="1238"/>
      <c r="AG194" s="1238"/>
      <c r="AH194" s="1238"/>
    </row>
    <row r="195" spans="1:36" x14ac:dyDescent="0.2">
      <c r="A195" s="409"/>
      <c r="B195" s="409"/>
      <c r="C195" s="409"/>
      <c r="D195" s="409"/>
      <c r="E195" s="409"/>
      <c r="F195" s="409"/>
      <c r="G195" s="409"/>
      <c r="H195" s="409"/>
      <c r="I195" s="409"/>
      <c r="J195" s="409"/>
      <c r="K195" s="409"/>
      <c r="L195" s="409"/>
      <c r="M195" s="409"/>
      <c r="N195" s="409"/>
      <c r="O195" s="409"/>
      <c r="P195" s="409"/>
      <c r="Q195" s="409"/>
      <c r="R195" s="409"/>
      <c r="S195" s="409"/>
      <c r="T195" s="409"/>
      <c r="U195" s="409"/>
      <c r="V195" s="409"/>
      <c r="W195" s="409"/>
      <c r="X195" s="409"/>
      <c r="Y195" s="409"/>
      <c r="Z195" s="409"/>
      <c r="AA195" s="409"/>
      <c r="AB195" s="409"/>
      <c r="AC195" s="409"/>
      <c r="AD195" s="409"/>
      <c r="AE195" s="409"/>
      <c r="AF195" s="409"/>
      <c r="AG195" s="409"/>
      <c r="AH195" s="409"/>
    </row>
    <row r="196" spans="1:36" s="270" customFormat="1" ht="27" customHeight="1" x14ac:dyDescent="0.2">
      <c r="A196" s="751" t="s">
        <v>2736</v>
      </c>
      <c r="B196" s="751"/>
      <c r="C196" s="751"/>
      <c r="D196" s="751"/>
      <c r="E196" s="751"/>
      <c r="F196" s="751"/>
      <c r="G196" s="751"/>
      <c r="H196" s="751"/>
      <c r="I196" s="751"/>
      <c r="J196" s="751"/>
      <c r="K196" s="751"/>
      <c r="L196" s="751"/>
      <c r="M196" s="751"/>
      <c r="N196" s="751"/>
      <c r="O196" s="751"/>
      <c r="P196" s="751"/>
      <c r="Q196" s="751"/>
      <c r="R196" s="751"/>
      <c r="S196" s="751"/>
      <c r="T196" s="751"/>
      <c r="U196" s="751"/>
      <c r="V196" s="751"/>
      <c r="W196" s="751"/>
      <c r="X196" s="751"/>
      <c r="Y196" s="751"/>
      <c r="Z196" s="751"/>
      <c r="AA196" s="751"/>
      <c r="AB196" s="751"/>
      <c r="AC196" s="751"/>
      <c r="AD196" s="751"/>
      <c r="AE196" s="751"/>
      <c r="AF196" s="751"/>
      <c r="AG196" s="751"/>
      <c r="AH196" s="751"/>
      <c r="AJ196" s="270" t="s">
        <v>2709</v>
      </c>
    </row>
    <row r="197" spans="1:36" s="270" customFormat="1" ht="30.75" customHeight="1" x14ac:dyDescent="0.2">
      <c r="A197" s="751" t="s">
        <v>2737</v>
      </c>
      <c r="B197" s="751"/>
      <c r="C197" s="751"/>
      <c r="D197" s="751"/>
      <c r="E197" s="751"/>
      <c r="F197" s="751"/>
      <c r="G197" s="751"/>
      <c r="H197" s="751"/>
      <c r="I197" s="751"/>
      <c r="J197" s="751"/>
      <c r="K197" s="751"/>
      <c r="L197" s="751"/>
      <c r="M197" s="751"/>
      <c r="N197" s="751"/>
      <c r="O197" s="751"/>
      <c r="P197" s="751"/>
      <c r="Q197" s="751"/>
      <c r="R197" s="751"/>
      <c r="S197" s="751"/>
      <c r="T197" s="751"/>
      <c r="U197" s="751"/>
      <c r="V197" s="751"/>
      <c r="W197" s="751"/>
      <c r="X197" s="751"/>
      <c r="Y197" s="751"/>
      <c r="Z197" s="751"/>
      <c r="AA197" s="751"/>
      <c r="AB197" s="751"/>
      <c r="AC197" s="751"/>
      <c r="AD197" s="751"/>
      <c r="AE197" s="751"/>
      <c r="AF197" s="751"/>
      <c r="AG197" s="751"/>
      <c r="AH197" s="751"/>
      <c r="AJ197" s="270" t="s">
        <v>2709</v>
      </c>
    </row>
    <row r="198" spans="1:36" x14ac:dyDescent="0.2">
      <c r="A198" s="409"/>
      <c r="B198" s="409"/>
      <c r="C198" s="409"/>
      <c r="D198" s="409"/>
      <c r="E198" s="409"/>
      <c r="F198" s="409"/>
      <c r="G198" s="409"/>
      <c r="H198" s="409"/>
      <c r="I198" s="409"/>
      <c r="J198" s="409"/>
      <c r="K198" s="409"/>
      <c r="L198" s="409"/>
      <c r="M198" s="409"/>
      <c r="N198" s="409"/>
      <c r="O198" s="409"/>
      <c r="P198" s="409"/>
      <c r="Q198" s="409"/>
      <c r="R198" s="409"/>
      <c r="S198" s="409"/>
      <c r="T198" s="409"/>
      <c r="U198" s="409"/>
      <c r="V198" s="409"/>
      <c r="W198" s="409"/>
      <c r="X198" s="409"/>
      <c r="Y198" s="409"/>
      <c r="Z198" s="409"/>
      <c r="AA198" s="409"/>
      <c r="AB198" s="409"/>
      <c r="AC198" s="409"/>
      <c r="AD198" s="409"/>
      <c r="AE198" s="409"/>
      <c r="AF198" s="409"/>
      <c r="AG198" s="409"/>
      <c r="AH198" s="409"/>
    </row>
    <row r="199" spans="1:36" hidden="1" x14ac:dyDescent="0.2">
      <c r="A199" s="338"/>
      <c r="B199" s="338"/>
      <c r="C199" s="338"/>
      <c r="D199" s="338"/>
      <c r="E199" s="338"/>
      <c r="F199" s="338"/>
      <c r="G199" s="338"/>
      <c r="H199" s="338"/>
      <c r="I199" s="338"/>
    </row>
    <row r="200" spans="1:36" ht="15" hidden="1" customHeight="1" x14ac:dyDescent="0.2">
      <c r="A200" s="1239" t="s">
        <v>2777</v>
      </c>
      <c r="B200" s="1239"/>
      <c r="C200" s="1239"/>
      <c r="D200" s="1239"/>
      <c r="E200" s="1239"/>
      <c r="F200" s="1239"/>
      <c r="G200" s="1239"/>
      <c r="H200" s="1239"/>
      <c r="I200" s="1239"/>
      <c r="J200" s="1239"/>
      <c r="K200" s="1239"/>
      <c r="L200" s="1239"/>
      <c r="M200" s="1239"/>
      <c r="N200" s="1239"/>
      <c r="O200" s="1239"/>
      <c r="P200" s="1239"/>
      <c r="Q200" s="1239"/>
      <c r="R200" s="1239"/>
      <c r="S200" s="1239"/>
      <c r="T200" s="1239"/>
      <c r="U200" s="1239"/>
      <c r="V200" s="1239"/>
      <c r="W200" s="1239"/>
      <c r="X200" s="1239"/>
      <c r="Y200" s="1239"/>
      <c r="Z200" s="1239"/>
      <c r="AA200" s="1239"/>
      <c r="AB200" s="1239"/>
      <c r="AC200" s="1239"/>
      <c r="AD200" s="1239"/>
      <c r="AE200" s="1239"/>
      <c r="AF200" s="1239"/>
      <c r="AG200" s="1239"/>
      <c r="AH200" s="1239"/>
    </row>
    <row r="201" spans="1:36" hidden="1" x14ac:dyDescent="0.2">
      <c r="A201" s="338"/>
      <c r="B201" s="338"/>
      <c r="C201" s="338"/>
      <c r="D201" s="338"/>
      <c r="E201" s="338"/>
      <c r="F201" s="338"/>
      <c r="G201" s="338"/>
      <c r="H201" s="338"/>
      <c r="I201" s="338"/>
    </row>
    <row r="202" spans="1:36" ht="27" hidden="1" customHeight="1" x14ac:dyDescent="0.2">
      <c r="A202" s="1238" t="s">
        <v>1573</v>
      </c>
      <c r="B202" s="1238"/>
      <c r="C202" s="1238"/>
      <c r="D202" s="1238"/>
      <c r="E202" s="1238"/>
      <c r="F202" s="1238"/>
      <c r="G202" s="1238"/>
      <c r="H202" s="1238"/>
      <c r="I202" s="1238"/>
      <c r="J202" s="1238"/>
      <c r="K202" s="1238"/>
      <c r="L202" s="1238"/>
      <c r="M202" s="1238"/>
      <c r="N202" s="1238"/>
      <c r="O202" s="1238"/>
      <c r="P202" s="1238"/>
      <c r="Q202" s="1238"/>
      <c r="R202" s="1238"/>
      <c r="S202" s="1238"/>
      <c r="T202" s="1238"/>
      <c r="U202" s="1238"/>
      <c r="V202" s="1238"/>
      <c r="W202" s="1238"/>
      <c r="X202" s="1238"/>
      <c r="Y202" s="1238"/>
      <c r="Z202" s="1238"/>
      <c r="AA202" s="1238"/>
      <c r="AB202" s="1238"/>
      <c r="AC202" s="1238"/>
      <c r="AD202" s="1238"/>
      <c r="AE202" s="1238"/>
      <c r="AF202" s="1238"/>
      <c r="AG202" s="1238"/>
      <c r="AH202" s="1238"/>
    </row>
    <row r="203" spans="1:36" x14ac:dyDescent="0.2">
      <c r="A203" s="338"/>
      <c r="B203" s="338"/>
      <c r="C203" s="338"/>
      <c r="D203" s="338"/>
      <c r="E203" s="338"/>
      <c r="F203" s="338"/>
      <c r="G203" s="338"/>
      <c r="H203" s="338"/>
      <c r="I203" s="338"/>
    </row>
    <row r="204" spans="1:36" ht="15" customHeight="1" x14ac:dyDescent="0.2">
      <c r="A204" s="1239" t="s">
        <v>2784</v>
      </c>
      <c r="B204" s="1239"/>
      <c r="C204" s="1239"/>
      <c r="D204" s="1239"/>
      <c r="E204" s="1239"/>
      <c r="F204" s="1239"/>
      <c r="G204" s="1239"/>
      <c r="H204" s="1239"/>
      <c r="I204" s="1239"/>
      <c r="J204" s="1239"/>
      <c r="K204" s="1239"/>
      <c r="L204" s="1239"/>
      <c r="M204" s="1239"/>
      <c r="N204" s="1239"/>
      <c r="O204" s="1239"/>
      <c r="P204" s="1239"/>
      <c r="Q204" s="1239"/>
      <c r="R204" s="1239"/>
      <c r="S204" s="1239"/>
      <c r="T204" s="1239"/>
      <c r="U204" s="1239"/>
      <c r="V204" s="1239"/>
      <c r="W204" s="1239"/>
      <c r="X204" s="1239"/>
      <c r="Y204" s="1239"/>
      <c r="Z204" s="1239"/>
      <c r="AA204" s="1239"/>
      <c r="AB204" s="1239"/>
      <c r="AC204" s="1239"/>
      <c r="AD204" s="1239"/>
      <c r="AE204" s="1239"/>
      <c r="AF204" s="1239"/>
      <c r="AG204" s="1239"/>
      <c r="AH204" s="1239"/>
    </row>
    <row r="205" spans="1:36" x14ac:dyDescent="0.2">
      <c r="A205" s="338"/>
      <c r="B205" s="338"/>
      <c r="C205" s="338"/>
      <c r="D205" s="338"/>
      <c r="E205" s="338"/>
      <c r="F205" s="338"/>
      <c r="G205" s="338"/>
      <c r="H205" s="338"/>
      <c r="I205" s="338"/>
    </row>
    <row r="206" spans="1:36" ht="27.75" customHeight="1" x14ac:dyDescent="0.2">
      <c r="A206" s="1238" t="s">
        <v>2739</v>
      </c>
      <c r="B206" s="1238"/>
      <c r="C206" s="1238"/>
      <c r="D206" s="1238"/>
      <c r="E206" s="1238"/>
      <c r="F206" s="1238"/>
      <c r="G206" s="1238"/>
      <c r="H206" s="1238"/>
      <c r="I206" s="1238"/>
      <c r="J206" s="1238"/>
      <c r="K206" s="1238"/>
      <c r="L206" s="1238"/>
      <c r="M206" s="1238"/>
      <c r="N206" s="1238"/>
      <c r="O206" s="1238"/>
      <c r="P206" s="1238"/>
      <c r="Q206" s="1238"/>
      <c r="R206" s="1238"/>
      <c r="S206" s="1238"/>
      <c r="T206" s="1238"/>
      <c r="U206" s="1238"/>
      <c r="V206" s="1238"/>
      <c r="W206" s="1238"/>
      <c r="X206" s="1238"/>
      <c r="Y206" s="1238"/>
      <c r="Z206" s="1238"/>
      <c r="AA206" s="1238"/>
      <c r="AB206" s="1238"/>
      <c r="AC206" s="1238"/>
      <c r="AD206" s="1238"/>
      <c r="AE206" s="1238"/>
      <c r="AF206" s="1238"/>
      <c r="AG206" s="1238"/>
      <c r="AH206" s="1238"/>
    </row>
    <row r="207" spans="1:36" x14ac:dyDescent="0.2">
      <c r="A207" s="338"/>
      <c r="B207" s="338"/>
      <c r="C207" s="338"/>
      <c r="D207" s="338"/>
      <c r="E207" s="338"/>
      <c r="F207" s="338"/>
      <c r="G207" s="338"/>
      <c r="H207" s="338"/>
      <c r="I207" s="338"/>
    </row>
    <row r="208" spans="1:36" ht="36" customHeight="1" x14ac:dyDescent="0.2">
      <c r="A208" s="1238" t="s">
        <v>2783</v>
      </c>
      <c r="B208" s="1238"/>
      <c r="C208" s="1238"/>
      <c r="D208" s="1238"/>
      <c r="E208" s="1238"/>
      <c r="F208" s="1238"/>
      <c r="G208" s="1238"/>
      <c r="H208" s="1238"/>
      <c r="I208" s="1238"/>
      <c r="J208" s="1238"/>
      <c r="K208" s="1238"/>
      <c r="L208" s="1238"/>
      <c r="M208" s="1238"/>
      <c r="N208" s="1238"/>
      <c r="O208" s="1238"/>
      <c r="P208" s="1238"/>
      <c r="Q208" s="1238"/>
      <c r="R208" s="1238"/>
      <c r="S208" s="1238"/>
      <c r="T208" s="1238"/>
      <c r="U208" s="1238"/>
      <c r="V208" s="1238"/>
      <c r="W208" s="1238"/>
      <c r="X208" s="1238"/>
      <c r="Y208" s="1238"/>
      <c r="Z208" s="1238"/>
      <c r="AA208" s="1238"/>
      <c r="AB208" s="1238"/>
      <c r="AC208" s="1238"/>
      <c r="AD208" s="1238"/>
      <c r="AE208" s="1238"/>
      <c r="AF208" s="1238"/>
      <c r="AG208" s="1238"/>
      <c r="AH208" s="1238"/>
      <c r="AJ208" s="271" t="s">
        <v>2738</v>
      </c>
    </row>
    <row r="209" spans="1:34" x14ac:dyDescent="0.2">
      <c r="A209" s="338"/>
      <c r="B209" s="338"/>
      <c r="C209" s="338"/>
      <c r="D209" s="338"/>
      <c r="E209" s="338"/>
      <c r="F209" s="338"/>
      <c r="G209" s="338"/>
      <c r="H209" s="338"/>
      <c r="I209" s="338"/>
    </row>
    <row r="210" spans="1:34" x14ac:dyDescent="0.2">
      <c r="A210" s="1238" t="s">
        <v>2520</v>
      </c>
      <c r="B210" s="1238"/>
      <c r="C210" s="1238"/>
      <c r="D210" s="1238"/>
      <c r="E210" s="1238"/>
      <c r="F210" s="1238"/>
      <c r="G210" s="1238"/>
      <c r="H210" s="1238"/>
      <c r="I210" s="1238"/>
      <c r="J210" s="1238"/>
      <c r="K210" s="1238"/>
      <c r="L210" s="1238"/>
      <c r="M210" s="1238"/>
      <c r="N210" s="1238"/>
      <c r="O210" s="1238"/>
      <c r="P210" s="1238"/>
      <c r="Q210" s="1238"/>
      <c r="R210" s="1238"/>
      <c r="S210" s="1238"/>
      <c r="T210" s="1238"/>
      <c r="U210" s="1238"/>
      <c r="V210" s="1238"/>
      <c r="W210" s="1238"/>
      <c r="X210" s="1238"/>
      <c r="Y210" s="1238"/>
      <c r="Z210" s="1238"/>
      <c r="AA210" s="1238"/>
      <c r="AB210" s="1238"/>
      <c r="AC210" s="1238"/>
      <c r="AD210" s="1238"/>
      <c r="AE210" s="1238"/>
      <c r="AF210" s="1238"/>
      <c r="AG210" s="1238"/>
      <c r="AH210" s="1238"/>
    </row>
    <row r="211" spans="1:34" x14ac:dyDescent="0.2">
      <c r="A211" s="338"/>
      <c r="B211" s="338"/>
      <c r="C211" s="338"/>
      <c r="D211" s="338"/>
      <c r="E211" s="338"/>
      <c r="F211" s="338"/>
      <c r="G211" s="338"/>
      <c r="H211" s="338"/>
      <c r="I211" s="338"/>
    </row>
    <row r="212" spans="1:34" ht="15" customHeight="1" x14ac:dyDescent="0.2">
      <c r="A212" s="1239" t="s">
        <v>2785</v>
      </c>
      <c r="B212" s="1239"/>
      <c r="C212" s="1239"/>
      <c r="D212" s="1239"/>
      <c r="E212" s="1239"/>
      <c r="F212" s="1239"/>
      <c r="G212" s="1239"/>
      <c r="H212" s="1239"/>
      <c r="I212" s="1239"/>
      <c r="J212" s="1239"/>
      <c r="K212" s="1239"/>
      <c r="L212" s="1239"/>
      <c r="M212" s="1239"/>
      <c r="N212" s="1239"/>
      <c r="O212" s="1239"/>
      <c r="P212" s="1239"/>
      <c r="Q212" s="1239"/>
      <c r="R212" s="1239"/>
      <c r="S212" s="1239"/>
      <c r="T212" s="1239"/>
      <c r="U212" s="1239"/>
      <c r="V212" s="1239"/>
      <c r="W212" s="1239"/>
      <c r="X212" s="1239"/>
      <c r="Y212" s="1239"/>
      <c r="Z212" s="1239"/>
      <c r="AA212" s="1239"/>
      <c r="AB212" s="1239"/>
      <c r="AC212" s="1239"/>
      <c r="AD212" s="1239"/>
      <c r="AE212" s="1239"/>
      <c r="AF212" s="1239"/>
      <c r="AG212" s="1239"/>
      <c r="AH212" s="1239"/>
    </row>
    <row r="213" spans="1:34" x14ac:dyDescent="0.2">
      <c r="A213" s="338"/>
      <c r="B213" s="338"/>
      <c r="C213" s="338"/>
      <c r="D213" s="338"/>
      <c r="E213" s="338"/>
      <c r="F213" s="338"/>
      <c r="G213" s="338"/>
      <c r="H213" s="338"/>
      <c r="I213" s="338"/>
    </row>
    <row r="214" spans="1:34" ht="39.75" customHeight="1" x14ac:dyDescent="0.2">
      <c r="A214" s="1238" t="s">
        <v>1574</v>
      </c>
      <c r="B214" s="1238"/>
      <c r="C214" s="1238"/>
      <c r="D214" s="1238"/>
      <c r="E214" s="1238"/>
      <c r="F214" s="1238"/>
      <c r="G214" s="1238"/>
      <c r="H214" s="1238"/>
      <c r="I214" s="1238"/>
      <c r="J214" s="1238"/>
      <c r="K214" s="1238"/>
      <c r="L214" s="1238"/>
      <c r="M214" s="1238"/>
      <c r="N214" s="1238"/>
      <c r="O214" s="1238"/>
      <c r="P214" s="1238"/>
      <c r="Q214" s="1238"/>
      <c r="R214" s="1238"/>
      <c r="S214" s="1238"/>
      <c r="T214" s="1238"/>
      <c r="U214" s="1238"/>
      <c r="V214" s="1238"/>
      <c r="W214" s="1238"/>
      <c r="X214" s="1238"/>
      <c r="Y214" s="1238"/>
      <c r="Z214" s="1238"/>
      <c r="AA214" s="1238"/>
      <c r="AB214" s="1238"/>
      <c r="AC214" s="1238"/>
      <c r="AD214" s="1238"/>
      <c r="AE214" s="1238"/>
      <c r="AF214" s="1238"/>
      <c r="AG214" s="1238"/>
      <c r="AH214" s="1238"/>
    </row>
    <row r="215" spans="1:34" x14ac:dyDescent="0.2">
      <c r="A215" s="338"/>
      <c r="B215" s="338"/>
      <c r="C215" s="338"/>
      <c r="D215" s="338"/>
      <c r="E215" s="338"/>
      <c r="F215" s="338"/>
      <c r="G215" s="338"/>
      <c r="H215" s="338"/>
      <c r="I215" s="338"/>
    </row>
    <row r="216" spans="1:34" ht="54" customHeight="1" x14ac:dyDescent="0.2">
      <c r="A216" s="1238" t="s">
        <v>2519</v>
      </c>
      <c r="B216" s="1238"/>
      <c r="C216" s="1238"/>
      <c r="D216" s="1238"/>
      <c r="E216" s="1238"/>
      <c r="F216" s="1238"/>
      <c r="G216" s="1238"/>
      <c r="H216" s="1238"/>
      <c r="I216" s="1238"/>
      <c r="J216" s="1238"/>
      <c r="K216" s="1238"/>
      <c r="L216" s="1238"/>
      <c r="M216" s="1238"/>
      <c r="N216" s="1238"/>
      <c r="O216" s="1238"/>
      <c r="P216" s="1238"/>
      <c r="Q216" s="1238"/>
      <c r="R216" s="1238"/>
      <c r="S216" s="1238"/>
      <c r="T216" s="1238"/>
      <c r="U216" s="1238"/>
      <c r="V216" s="1238"/>
      <c r="W216" s="1238"/>
      <c r="X216" s="1238"/>
      <c r="Y216" s="1238"/>
      <c r="Z216" s="1238"/>
      <c r="AA216" s="1238"/>
      <c r="AB216" s="1238"/>
      <c r="AC216" s="1238"/>
      <c r="AD216" s="1238"/>
      <c r="AE216" s="1238"/>
      <c r="AF216" s="1238"/>
      <c r="AG216" s="1238"/>
      <c r="AH216" s="1238"/>
    </row>
    <row r="217" spans="1:34" x14ac:dyDescent="0.2">
      <c r="A217" s="338"/>
      <c r="B217" s="338"/>
      <c r="C217" s="338"/>
      <c r="D217" s="338"/>
      <c r="E217" s="338"/>
      <c r="F217" s="338"/>
      <c r="G217" s="338"/>
      <c r="H217" s="338"/>
      <c r="I217" s="338"/>
    </row>
    <row r="218" spans="1:34" ht="53.25" customHeight="1" x14ac:dyDescent="0.2">
      <c r="A218" s="1238" t="s">
        <v>1575</v>
      </c>
      <c r="B218" s="1238"/>
      <c r="C218" s="1238"/>
      <c r="D218" s="1238"/>
      <c r="E218" s="1238"/>
      <c r="F218" s="1238"/>
      <c r="G218" s="1238"/>
      <c r="H218" s="1238"/>
      <c r="I218" s="1238"/>
      <c r="J218" s="1238"/>
      <c r="K218" s="1238"/>
      <c r="L218" s="1238"/>
      <c r="M218" s="1238"/>
      <c r="N218" s="1238"/>
      <c r="O218" s="1238"/>
      <c r="P218" s="1238"/>
      <c r="Q218" s="1238"/>
      <c r="R218" s="1238"/>
      <c r="S218" s="1238"/>
      <c r="T218" s="1238"/>
      <c r="U218" s="1238"/>
      <c r="V218" s="1238"/>
      <c r="W218" s="1238"/>
      <c r="X218" s="1238"/>
      <c r="Y218" s="1238"/>
      <c r="Z218" s="1238"/>
      <c r="AA218" s="1238"/>
      <c r="AB218" s="1238"/>
      <c r="AC218" s="1238"/>
      <c r="AD218" s="1238"/>
      <c r="AE218" s="1238"/>
      <c r="AF218" s="1238"/>
      <c r="AG218" s="1238"/>
      <c r="AH218" s="1238"/>
    </row>
    <row r="219" spans="1:34" x14ac:dyDescent="0.2">
      <c r="A219" s="338"/>
      <c r="B219" s="338"/>
      <c r="C219" s="338"/>
      <c r="D219" s="338"/>
      <c r="E219" s="338"/>
      <c r="F219" s="338"/>
      <c r="G219" s="338"/>
      <c r="H219" s="338"/>
      <c r="I219" s="338"/>
    </row>
    <row r="220" spans="1:34" ht="26.25" customHeight="1" x14ac:dyDescent="0.2">
      <c r="A220" s="1238" t="s">
        <v>1576</v>
      </c>
      <c r="B220" s="1238"/>
      <c r="C220" s="1238"/>
      <c r="D220" s="1238"/>
      <c r="E220" s="1238"/>
      <c r="F220" s="1238"/>
      <c r="G220" s="1238"/>
      <c r="H220" s="1238"/>
      <c r="I220" s="1238"/>
      <c r="J220" s="1238"/>
      <c r="K220" s="1238"/>
      <c r="L220" s="1238"/>
      <c r="M220" s="1238"/>
      <c r="N220" s="1238"/>
      <c r="O220" s="1238"/>
      <c r="P220" s="1238"/>
      <c r="Q220" s="1238"/>
      <c r="R220" s="1238"/>
      <c r="S220" s="1238"/>
      <c r="T220" s="1238"/>
      <c r="U220" s="1238"/>
      <c r="V220" s="1238"/>
      <c r="W220" s="1238"/>
      <c r="X220" s="1238"/>
      <c r="Y220" s="1238"/>
      <c r="Z220" s="1238"/>
      <c r="AA220" s="1238"/>
      <c r="AB220" s="1238"/>
      <c r="AC220" s="1238"/>
      <c r="AD220" s="1238"/>
      <c r="AE220" s="1238"/>
      <c r="AF220" s="1238"/>
      <c r="AG220" s="1238"/>
      <c r="AH220" s="1238"/>
    </row>
    <row r="221" spans="1:34" x14ac:dyDescent="0.2">
      <c r="A221" s="338"/>
      <c r="B221" s="338"/>
      <c r="C221" s="338"/>
      <c r="D221" s="338"/>
      <c r="E221" s="338"/>
      <c r="F221" s="338"/>
      <c r="G221" s="338"/>
      <c r="H221" s="338"/>
      <c r="I221" s="338"/>
    </row>
    <row r="222" spans="1:34" ht="15" customHeight="1" x14ac:dyDescent="0.2">
      <c r="A222" s="1239" t="s">
        <v>2786</v>
      </c>
      <c r="B222" s="1239"/>
      <c r="C222" s="1239"/>
      <c r="D222" s="1239"/>
      <c r="E222" s="1239"/>
      <c r="F222" s="1239"/>
      <c r="G222" s="1239"/>
      <c r="H222" s="1239"/>
      <c r="I222" s="1239"/>
      <c r="J222" s="1239"/>
      <c r="K222" s="1239"/>
      <c r="L222" s="1239"/>
      <c r="M222" s="1239"/>
      <c r="N222" s="1239"/>
      <c r="O222" s="1239"/>
      <c r="P222" s="1239"/>
      <c r="Q222" s="1239"/>
      <c r="R222" s="1239"/>
      <c r="S222" s="1239"/>
      <c r="T222" s="1239"/>
      <c r="U222" s="1239"/>
      <c r="V222" s="1239"/>
      <c r="W222" s="1239"/>
      <c r="X222" s="1239"/>
      <c r="Y222" s="1239"/>
      <c r="Z222" s="1239"/>
      <c r="AA222" s="1239"/>
      <c r="AB222" s="1239"/>
      <c r="AC222" s="1239"/>
      <c r="AD222" s="1239"/>
      <c r="AE222" s="1239"/>
      <c r="AF222" s="1239"/>
      <c r="AG222" s="1239"/>
      <c r="AH222" s="1239"/>
    </row>
    <row r="223" spans="1:34" x14ac:dyDescent="0.2">
      <c r="A223" s="338"/>
      <c r="B223" s="338"/>
      <c r="C223" s="338"/>
      <c r="D223" s="338"/>
      <c r="E223" s="338"/>
      <c r="F223" s="338"/>
      <c r="G223" s="338"/>
      <c r="H223" s="338"/>
      <c r="I223" s="338"/>
    </row>
    <row r="224" spans="1:34" ht="27" customHeight="1" x14ac:dyDescent="0.2">
      <c r="A224" s="1238" t="s">
        <v>2787</v>
      </c>
      <c r="B224" s="1238"/>
      <c r="C224" s="1238"/>
      <c r="D224" s="1238"/>
      <c r="E224" s="1238"/>
      <c r="F224" s="1238"/>
      <c r="G224" s="1238"/>
      <c r="H224" s="1238"/>
      <c r="I224" s="1238"/>
      <c r="J224" s="1238"/>
      <c r="K224" s="1238"/>
      <c r="L224" s="1238"/>
      <c r="M224" s="1238"/>
      <c r="N224" s="1238"/>
      <c r="O224" s="1238"/>
      <c r="P224" s="1238"/>
      <c r="Q224" s="1238"/>
      <c r="R224" s="1238"/>
      <c r="S224" s="1238"/>
      <c r="T224" s="1238"/>
      <c r="U224" s="1238"/>
      <c r="V224" s="1238"/>
      <c r="W224" s="1238"/>
      <c r="X224" s="1238"/>
      <c r="Y224" s="1238"/>
      <c r="Z224" s="1238"/>
      <c r="AA224" s="1238"/>
      <c r="AB224" s="1238"/>
      <c r="AC224" s="1238"/>
      <c r="AD224" s="1238"/>
      <c r="AE224" s="1238"/>
      <c r="AF224" s="1238"/>
      <c r="AG224" s="1238"/>
      <c r="AH224" s="1238"/>
    </row>
    <row r="225" spans="1:34" x14ac:dyDescent="0.2">
      <c r="A225" s="338"/>
      <c r="B225" s="338"/>
      <c r="C225" s="338"/>
      <c r="D225" s="338"/>
      <c r="E225" s="338"/>
      <c r="F225" s="338"/>
      <c r="G225" s="338"/>
      <c r="H225" s="338"/>
      <c r="I225" s="338"/>
    </row>
    <row r="226" spans="1:34" ht="15" hidden="1" customHeight="1" x14ac:dyDescent="0.2">
      <c r="A226" s="1239" t="s">
        <v>2778</v>
      </c>
      <c r="B226" s="1239"/>
      <c r="C226" s="1239"/>
      <c r="D226" s="1239"/>
      <c r="E226" s="1239"/>
      <c r="F226" s="1239"/>
      <c r="G226" s="1239"/>
      <c r="H226" s="1239"/>
      <c r="I226" s="1239"/>
      <c r="J226" s="1239"/>
      <c r="K226" s="1239"/>
      <c r="L226" s="1239"/>
      <c r="M226" s="1239"/>
      <c r="N226" s="1239"/>
      <c r="O226" s="1239"/>
      <c r="P226" s="1239"/>
      <c r="Q226" s="1239"/>
      <c r="R226" s="1239"/>
      <c r="S226" s="1239"/>
      <c r="T226" s="1239"/>
      <c r="U226" s="1239"/>
      <c r="V226" s="1239"/>
      <c r="W226" s="1239"/>
      <c r="X226" s="1239"/>
      <c r="Y226" s="1239"/>
      <c r="Z226" s="1239"/>
      <c r="AA226" s="1239"/>
      <c r="AB226" s="1239"/>
      <c r="AC226" s="1239"/>
      <c r="AD226" s="1239"/>
      <c r="AE226" s="1239"/>
      <c r="AF226" s="1239"/>
      <c r="AG226" s="1239"/>
      <c r="AH226" s="1239"/>
    </row>
    <row r="227" spans="1:34" hidden="1" x14ac:dyDescent="0.2">
      <c r="A227" s="338"/>
      <c r="B227" s="338"/>
      <c r="C227" s="338"/>
      <c r="D227" s="338"/>
      <c r="E227" s="338"/>
      <c r="F227" s="338"/>
      <c r="G227" s="338"/>
      <c r="H227" s="338"/>
      <c r="I227" s="338"/>
    </row>
    <row r="228" spans="1:34" ht="27.75" hidden="1" customHeight="1" x14ac:dyDescent="0.2">
      <c r="A228" s="1238" t="s">
        <v>1577</v>
      </c>
      <c r="B228" s="1238"/>
      <c r="C228" s="1238"/>
      <c r="D228" s="1238"/>
      <c r="E228" s="1238"/>
      <c r="F228" s="1238"/>
      <c r="G228" s="1238"/>
      <c r="H228" s="1238"/>
      <c r="I228" s="1238"/>
      <c r="J228" s="1238"/>
      <c r="K228" s="1238"/>
      <c r="L228" s="1238"/>
      <c r="M228" s="1238"/>
      <c r="N228" s="1238"/>
      <c r="O228" s="1238"/>
      <c r="P228" s="1238"/>
      <c r="Q228" s="1238"/>
      <c r="R228" s="1238"/>
      <c r="S228" s="1238"/>
      <c r="T228" s="1238"/>
      <c r="U228" s="1238"/>
      <c r="V228" s="1238"/>
      <c r="W228" s="1238"/>
      <c r="X228" s="1238"/>
      <c r="Y228" s="1238"/>
      <c r="Z228" s="1238"/>
      <c r="AA228" s="1238"/>
      <c r="AB228" s="1238"/>
      <c r="AC228" s="1238"/>
      <c r="AD228" s="1238"/>
      <c r="AE228" s="1238"/>
      <c r="AF228" s="1238"/>
      <c r="AG228" s="1238"/>
      <c r="AH228" s="1238"/>
    </row>
    <row r="229" spans="1:34" ht="15" hidden="1" customHeight="1" x14ac:dyDescent="0.2">
      <c r="A229" s="1238" t="s">
        <v>2808</v>
      </c>
      <c r="B229" s="1238"/>
      <c r="C229" s="1238"/>
      <c r="D229" s="1238"/>
      <c r="E229" s="1238"/>
      <c r="F229" s="1238"/>
      <c r="G229" s="1238"/>
      <c r="H229" s="1238"/>
      <c r="I229" s="1238"/>
      <c r="J229" s="1238"/>
      <c r="K229" s="1238"/>
      <c r="L229" s="1238"/>
      <c r="M229" s="1238"/>
      <c r="N229" s="1238"/>
      <c r="O229" s="1238"/>
      <c r="P229" s="1238"/>
      <c r="Q229" s="1238"/>
      <c r="R229" s="1238"/>
      <c r="S229" s="1238"/>
      <c r="T229" s="1238"/>
      <c r="U229" s="1238"/>
      <c r="V229" s="1238"/>
      <c r="W229" s="1238"/>
      <c r="X229" s="1238"/>
      <c r="Y229" s="1238"/>
      <c r="Z229" s="1238"/>
      <c r="AA229" s="1238"/>
      <c r="AB229" s="1238"/>
      <c r="AC229" s="1238"/>
      <c r="AD229" s="1238"/>
      <c r="AE229" s="1238"/>
      <c r="AF229" s="1238"/>
      <c r="AG229" s="1238"/>
      <c r="AH229" s="1238"/>
    </row>
    <row r="230" spans="1:34" ht="15" hidden="1" customHeight="1" x14ac:dyDescent="0.2">
      <c r="A230" s="1238" t="s">
        <v>2809</v>
      </c>
      <c r="B230" s="1238"/>
      <c r="C230" s="1238"/>
      <c r="D230" s="1238"/>
      <c r="E230" s="1238"/>
      <c r="F230" s="1238"/>
      <c r="G230" s="1238"/>
      <c r="H230" s="1238"/>
      <c r="I230" s="1238"/>
      <c r="J230" s="1238"/>
      <c r="K230" s="1238"/>
      <c r="L230" s="1238"/>
      <c r="M230" s="1238"/>
      <c r="N230" s="1238"/>
      <c r="O230" s="1238"/>
      <c r="P230" s="1238"/>
      <c r="Q230" s="1238"/>
      <c r="R230" s="1238"/>
      <c r="S230" s="1238"/>
      <c r="T230" s="1238"/>
      <c r="U230" s="1238"/>
      <c r="V230" s="1238"/>
      <c r="W230" s="1238"/>
      <c r="X230" s="1238"/>
      <c r="Y230" s="1238"/>
      <c r="Z230" s="1238"/>
      <c r="AA230" s="1238"/>
      <c r="AB230" s="1238"/>
      <c r="AC230" s="1238"/>
      <c r="AD230" s="1238"/>
      <c r="AE230" s="1238"/>
      <c r="AF230" s="1238"/>
      <c r="AG230" s="1238"/>
      <c r="AH230" s="1238"/>
    </row>
    <row r="231" spans="1:34" ht="78" hidden="1" customHeight="1" x14ac:dyDescent="0.2">
      <c r="A231" s="1238" t="s">
        <v>2810</v>
      </c>
      <c r="B231" s="1238"/>
      <c r="C231" s="1238"/>
      <c r="D231" s="1238"/>
      <c r="E231" s="1238"/>
      <c r="F231" s="1238"/>
      <c r="G231" s="1238"/>
      <c r="H231" s="1238"/>
      <c r="I231" s="1238"/>
      <c r="J231" s="1238"/>
      <c r="K231" s="1238"/>
      <c r="L231" s="1238"/>
      <c r="M231" s="1238"/>
      <c r="N231" s="1238"/>
      <c r="O231" s="1238"/>
      <c r="P231" s="1238"/>
      <c r="Q231" s="1238"/>
      <c r="R231" s="1238"/>
      <c r="S231" s="1238"/>
      <c r="T231" s="1238"/>
      <c r="U231" s="1238"/>
      <c r="V231" s="1238"/>
      <c r="W231" s="1238"/>
      <c r="X231" s="1238"/>
      <c r="Y231" s="1238"/>
      <c r="Z231" s="1238"/>
      <c r="AA231" s="1238"/>
      <c r="AB231" s="1238"/>
      <c r="AC231" s="1238"/>
      <c r="AD231" s="1238"/>
      <c r="AE231" s="1238"/>
      <c r="AF231" s="1238"/>
      <c r="AG231" s="1238"/>
      <c r="AH231" s="1238"/>
    </row>
    <row r="232" spans="1:34" hidden="1" x14ac:dyDescent="0.2">
      <c r="A232" s="338"/>
      <c r="B232" s="338"/>
      <c r="C232" s="338"/>
      <c r="D232" s="338"/>
      <c r="E232" s="338"/>
      <c r="F232" s="338"/>
      <c r="G232" s="338"/>
      <c r="H232" s="338"/>
      <c r="I232" s="338"/>
    </row>
    <row r="233" spans="1:34" ht="15" hidden="1" customHeight="1" x14ac:dyDescent="0.2">
      <c r="A233" s="1238" t="s">
        <v>1578</v>
      </c>
      <c r="B233" s="1238"/>
      <c r="C233" s="1238"/>
      <c r="D233" s="1238"/>
      <c r="E233" s="1238"/>
      <c r="F233" s="1238"/>
      <c r="G233" s="1238"/>
      <c r="H233" s="1238"/>
      <c r="I233" s="1238"/>
      <c r="J233" s="1238"/>
      <c r="K233" s="1238"/>
      <c r="L233" s="1238"/>
      <c r="M233" s="1238"/>
      <c r="N233" s="1238"/>
      <c r="O233" s="1238"/>
      <c r="P233" s="1238"/>
      <c r="Q233" s="1238"/>
      <c r="R233" s="1238"/>
      <c r="S233" s="1238"/>
      <c r="T233" s="1238"/>
      <c r="U233" s="1238"/>
      <c r="V233" s="1238"/>
      <c r="W233" s="1238"/>
      <c r="X233" s="1238"/>
      <c r="Y233" s="1238"/>
      <c r="Z233" s="1238"/>
      <c r="AA233" s="1238"/>
      <c r="AB233" s="1238"/>
      <c r="AC233" s="1238"/>
      <c r="AD233" s="1238"/>
      <c r="AE233" s="1238"/>
      <c r="AF233" s="1238"/>
      <c r="AG233" s="1238"/>
      <c r="AH233" s="1238"/>
    </row>
    <row r="234" spans="1:34" hidden="1" x14ac:dyDescent="0.2">
      <c r="A234" s="338"/>
      <c r="B234" s="338"/>
      <c r="C234" s="338"/>
      <c r="D234" s="338"/>
      <c r="E234" s="338"/>
      <c r="F234" s="338"/>
      <c r="G234" s="338"/>
      <c r="H234" s="338"/>
      <c r="I234" s="338"/>
    </row>
    <row r="235" spans="1:34" ht="27" hidden="1" customHeight="1" x14ac:dyDescent="0.2">
      <c r="A235" s="1238" t="s">
        <v>1579</v>
      </c>
      <c r="B235" s="1238"/>
      <c r="C235" s="1238"/>
      <c r="D235" s="1238"/>
      <c r="E235" s="1238"/>
      <c r="F235" s="1238"/>
      <c r="G235" s="1238"/>
      <c r="H235" s="1238"/>
      <c r="I235" s="1238"/>
      <c r="J235" s="1238"/>
      <c r="K235" s="1238"/>
      <c r="L235" s="1238"/>
      <c r="M235" s="1238"/>
      <c r="N235" s="1238"/>
      <c r="O235" s="1238"/>
      <c r="P235" s="1238"/>
      <c r="Q235" s="1238"/>
      <c r="R235" s="1238"/>
      <c r="S235" s="1238"/>
      <c r="T235" s="1238"/>
      <c r="U235" s="1238"/>
      <c r="V235" s="1238"/>
      <c r="W235" s="1238"/>
      <c r="X235" s="1238"/>
      <c r="Y235" s="1238"/>
      <c r="Z235" s="1238"/>
      <c r="AA235" s="1238"/>
      <c r="AB235" s="1238"/>
      <c r="AC235" s="1238"/>
      <c r="AD235" s="1238"/>
      <c r="AE235" s="1238"/>
      <c r="AF235" s="1238"/>
      <c r="AG235" s="1238"/>
      <c r="AH235" s="1238"/>
    </row>
    <row r="236" spans="1:34" hidden="1" x14ac:dyDescent="0.2">
      <c r="A236" s="338"/>
      <c r="B236" s="338"/>
      <c r="C236" s="338"/>
      <c r="D236" s="338"/>
      <c r="E236" s="338"/>
      <c r="F236" s="338"/>
      <c r="G236" s="338"/>
      <c r="H236" s="338"/>
      <c r="I236" s="338"/>
    </row>
    <row r="237" spans="1:34" ht="78.75" hidden="1" customHeight="1" x14ac:dyDescent="0.2">
      <c r="A237" s="1238" t="s">
        <v>2811</v>
      </c>
      <c r="B237" s="1238"/>
      <c r="C237" s="1238"/>
      <c r="D237" s="1238"/>
      <c r="E237" s="1238"/>
      <c r="F237" s="1238"/>
      <c r="G237" s="1238"/>
      <c r="H237" s="1238"/>
      <c r="I237" s="1238"/>
      <c r="J237" s="1238"/>
      <c r="K237" s="1238"/>
      <c r="L237" s="1238"/>
      <c r="M237" s="1238"/>
      <c r="N237" s="1238"/>
      <c r="O237" s="1238"/>
      <c r="P237" s="1238"/>
      <c r="Q237" s="1238"/>
      <c r="R237" s="1238"/>
      <c r="S237" s="1238"/>
      <c r="T237" s="1238"/>
      <c r="U237" s="1238"/>
      <c r="V237" s="1238"/>
      <c r="W237" s="1238"/>
      <c r="X237" s="1238"/>
      <c r="Y237" s="1238"/>
      <c r="Z237" s="1238"/>
      <c r="AA237" s="1238"/>
      <c r="AB237" s="1238"/>
      <c r="AC237" s="1238"/>
      <c r="AD237" s="1238"/>
      <c r="AE237" s="1238"/>
      <c r="AF237" s="1238"/>
      <c r="AG237" s="1238"/>
      <c r="AH237" s="1238"/>
    </row>
    <row r="238" spans="1:34" hidden="1" x14ac:dyDescent="0.2">
      <c r="A238" s="338"/>
      <c r="B238" s="338"/>
      <c r="C238" s="338"/>
      <c r="D238" s="338"/>
      <c r="E238" s="338"/>
      <c r="F238" s="338"/>
      <c r="G238" s="338"/>
      <c r="H238" s="338"/>
      <c r="I238" s="338"/>
    </row>
    <row r="239" spans="1:34" ht="52.5" hidden="1" customHeight="1" x14ac:dyDescent="0.2">
      <c r="A239" s="1238" t="s">
        <v>1580</v>
      </c>
      <c r="B239" s="1238"/>
      <c r="C239" s="1238"/>
      <c r="D239" s="1238"/>
      <c r="E239" s="1238"/>
      <c r="F239" s="1238"/>
      <c r="G239" s="1238"/>
      <c r="H239" s="1238"/>
      <c r="I239" s="1238"/>
      <c r="J239" s="1238"/>
      <c r="K239" s="1238"/>
      <c r="L239" s="1238"/>
      <c r="M239" s="1238"/>
      <c r="N239" s="1238"/>
      <c r="O239" s="1238"/>
      <c r="P239" s="1238"/>
      <c r="Q239" s="1238"/>
      <c r="R239" s="1238"/>
      <c r="S239" s="1238"/>
      <c r="T239" s="1238"/>
      <c r="U239" s="1238"/>
      <c r="V239" s="1238"/>
      <c r="W239" s="1238"/>
      <c r="X239" s="1238"/>
      <c r="Y239" s="1238"/>
      <c r="Z239" s="1238"/>
      <c r="AA239" s="1238"/>
      <c r="AB239" s="1238"/>
      <c r="AC239" s="1238"/>
      <c r="AD239" s="1238"/>
      <c r="AE239" s="1238"/>
      <c r="AF239" s="1238"/>
      <c r="AG239" s="1238"/>
      <c r="AH239" s="1238"/>
    </row>
    <row r="240" spans="1:34" hidden="1" x14ac:dyDescent="0.2">
      <c r="A240" s="338"/>
      <c r="B240" s="338"/>
      <c r="C240" s="338"/>
      <c r="D240" s="338"/>
      <c r="E240" s="338"/>
      <c r="F240" s="338"/>
      <c r="G240" s="338"/>
      <c r="H240" s="338"/>
      <c r="I240" s="338"/>
    </row>
    <row r="241" spans="1:34" ht="79.5" hidden="1" customHeight="1" x14ac:dyDescent="0.2">
      <c r="A241" s="1238" t="s">
        <v>1581</v>
      </c>
      <c r="B241" s="1238"/>
      <c r="C241" s="1238"/>
      <c r="D241" s="1238"/>
      <c r="E241" s="1238"/>
      <c r="F241" s="1238"/>
      <c r="G241" s="1238"/>
      <c r="H241" s="1238"/>
      <c r="I241" s="1238"/>
      <c r="J241" s="1238"/>
      <c r="K241" s="1238"/>
      <c r="L241" s="1238"/>
      <c r="M241" s="1238"/>
      <c r="N241" s="1238"/>
      <c r="O241" s="1238"/>
      <c r="P241" s="1238"/>
      <c r="Q241" s="1238"/>
      <c r="R241" s="1238"/>
      <c r="S241" s="1238"/>
      <c r="T241" s="1238"/>
      <c r="U241" s="1238"/>
      <c r="V241" s="1238"/>
      <c r="W241" s="1238"/>
      <c r="X241" s="1238"/>
      <c r="Y241" s="1238"/>
      <c r="Z241" s="1238"/>
      <c r="AA241" s="1238"/>
      <c r="AB241" s="1238"/>
      <c r="AC241" s="1238"/>
      <c r="AD241" s="1238"/>
      <c r="AE241" s="1238"/>
      <c r="AF241" s="1238"/>
      <c r="AG241" s="1238"/>
      <c r="AH241" s="1238"/>
    </row>
    <row r="242" spans="1:34" x14ac:dyDescent="0.2">
      <c r="A242" s="338"/>
      <c r="B242" s="338"/>
      <c r="C242" s="338"/>
      <c r="D242" s="338"/>
      <c r="E242" s="338"/>
      <c r="F242" s="338"/>
      <c r="G242" s="338"/>
      <c r="H242" s="338"/>
      <c r="I242" s="338"/>
    </row>
    <row r="243" spans="1:34" ht="15" customHeight="1" x14ac:dyDescent="0.2">
      <c r="A243" s="1239" t="s">
        <v>2788</v>
      </c>
      <c r="B243" s="1239"/>
      <c r="C243" s="1239"/>
      <c r="D243" s="1239"/>
      <c r="E243" s="1239"/>
      <c r="F243" s="1239"/>
      <c r="G243" s="1239"/>
      <c r="H243" s="1239"/>
      <c r="I243" s="1239"/>
      <c r="J243" s="1239"/>
      <c r="K243" s="1239"/>
      <c r="L243" s="1239"/>
      <c r="M243" s="1239"/>
      <c r="N243" s="1239"/>
      <c r="O243" s="1239"/>
      <c r="P243" s="1239"/>
      <c r="Q243" s="1239"/>
      <c r="R243" s="1239"/>
      <c r="S243" s="1239"/>
      <c r="T243" s="1239"/>
      <c r="U243" s="1239"/>
      <c r="V243" s="1239"/>
      <c r="W243" s="1239"/>
      <c r="X243" s="1239"/>
      <c r="Y243" s="1239"/>
      <c r="Z243" s="1239"/>
      <c r="AA243" s="1239"/>
      <c r="AB243" s="1239"/>
      <c r="AC243" s="1239"/>
      <c r="AD243" s="1239"/>
      <c r="AE243" s="1239"/>
      <c r="AF243" s="1239"/>
      <c r="AG243" s="1239"/>
      <c r="AH243" s="1239"/>
    </row>
    <row r="244" spans="1:34" x14ac:dyDescent="0.2">
      <c r="A244" s="338"/>
      <c r="B244" s="338"/>
      <c r="C244" s="338"/>
      <c r="D244" s="338"/>
      <c r="E244" s="338"/>
      <c r="F244" s="338"/>
      <c r="G244" s="338"/>
      <c r="H244" s="338"/>
      <c r="I244" s="338"/>
    </row>
    <row r="245" spans="1:34" ht="50.25" customHeight="1" x14ac:dyDescent="0.2">
      <c r="A245" s="1238" t="s">
        <v>2457</v>
      </c>
      <c r="B245" s="1238"/>
      <c r="C245" s="1238"/>
      <c r="D245" s="1238"/>
      <c r="E245" s="1238"/>
      <c r="F245" s="1238"/>
      <c r="G245" s="1238"/>
      <c r="H245" s="1238"/>
      <c r="I245" s="1238"/>
      <c r="J245" s="1238"/>
      <c r="K245" s="1238"/>
      <c r="L245" s="1238"/>
      <c r="M245" s="1238"/>
      <c r="N245" s="1238"/>
      <c r="O245" s="1238"/>
      <c r="P245" s="1238"/>
      <c r="Q245" s="1238"/>
      <c r="R245" s="1238"/>
      <c r="S245" s="1238"/>
      <c r="T245" s="1238"/>
      <c r="U245" s="1238"/>
      <c r="V245" s="1238"/>
      <c r="W245" s="1238"/>
      <c r="X245" s="1238"/>
      <c r="Y245" s="1238"/>
      <c r="Z245" s="1238"/>
      <c r="AA245" s="1238"/>
      <c r="AB245" s="1238"/>
      <c r="AC245" s="1238"/>
      <c r="AD245" s="1238"/>
      <c r="AE245" s="1238"/>
      <c r="AF245" s="1238"/>
      <c r="AG245" s="1238"/>
      <c r="AH245" s="1238"/>
    </row>
    <row r="246" spans="1:34" x14ac:dyDescent="0.2">
      <c r="A246" s="338"/>
      <c r="B246" s="338"/>
      <c r="C246" s="338"/>
      <c r="D246" s="338"/>
      <c r="E246" s="338"/>
      <c r="F246" s="338"/>
      <c r="G246" s="338"/>
      <c r="H246" s="338"/>
      <c r="I246" s="338"/>
    </row>
    <row r="247" spans="1:34" ht="39" customHeight="1" x14ac:dyDescent="0.2">
      <c r="A247" s="1238" t="s">
        <v>1582</v>
      </c>
      <c r="B247" s="1238"/>
      <c r="C247" s="1238"/>
      <c r="D247" s="1238"/>
      <c r="E247" s="1238"/>
      <c r="F247" s="1238"/>
      <c r="G247" s="1238"/>
      <c r="H247" s="1238"/>
      <c r="I247" s="1238"/>
      <c r="J247" s="1238"/>
      <c r="K247" s="1238"/>
      <c r="L247" s="1238"/>
      <c r="M247" s="1238"/>
      <c r="N247" s="1238"/>
      <c r="O247" s="1238"/>
      <c r="P247" s="1238"/>
      <c r="Q247" s="1238"/>
      <c r="R247" s="1238"/>
      <c r="S247" s="1238"/>
      <c r="T247" s="1238"/>
      <c r="U247" s="1238"/>
      <c r="V247" s="1238"/>
      <c r="W247" s="1238"/>
      <c r="X247" s="1238"/>
      <c r="Y247" s="1238"/>
      <c r="Z247" s="1238"/>
      <c r="AA247" s="1238"/>
      <c r="AB247" s="1238"/>
      <c r="AC247" s="1238"/>
      <c r="AD247" s="1238"/>
      <c r="AE247" s="1238"/>
      <c r="AF247" s="1238"/>
      <c r="AG247" s="1238"/>
      <c r="AH247" s="1238"/>
    </row>
    <row r="248" spans="1:34" x14ac:dyDescent="0.2">
      <c r="A248" s="338"/>
      <c r="B248" s="338"/>
      <c r="C248" s="338"/>
      <c r="D248" s="338"/>
      <c r="E248" s="338"/>
      <c r="F248" s="338"/>
      <c r="G248" s="338"/>
      <c r="H248" s="338"/>
      <c r="I248" s="338"/>
    </row>
    <row r="249" spans="1:34" ht="15" customHeight="1" x14ac:dyDescent="0.2">
      <c r="A249" s="1239" t="s">
        <v>2789</v>
      </c>
      <c r="B249" s="1239"/>
      <c r="C249" s="1239"/>
      <c r="D249" s="1239"/>
      <c r="E249" s="1239"/>
      <c r="F249" s="1239"/>
      <c r="G249" s="1239"/>
      <c r="H249" s="1239"/>
      <c r="I249" s="1239"/>
      <c r="J249" s="1239"/>
      <c r="K249" s="1239"/>
      <c r="L249" s="1239"/>
      <c r="M249" s="1239"/>
      <c r="N249" s="1239"/>
      <c r="O249" s="1239"/>
      <c r="P249" s="1239"/>
      <c r="Q249" s="1239"/>
      <c r="R249" s="1239"/>
      <c r="S249" s="1239"/>
      <c r="T249" s="1239"/>
      <c r="U249" s="1239"/>
      <c r="V249" s="1239"/>
      <c r="W249" s="1239"/>
      <c r="X249" s="1239"/>
      <c r="Y249" s="1239"/>
      <c r="Z249" s="1239"/>
      <c r="AA249" s="1239"/>
      <c r="AB249" s="1239"/>
      <c r="AC249" s="1239"/>
      <c r="AD249" s="1239"/>
      <c r="AE249" s="1239"/>
      <c r="AF249" s="1239"/>
      <c r="AG249" s="1239"/>
      <c r="AH249" s="1239"/>
    </row>
    <row r="250" spans="1:34" x14ac:dyDescent="0.2">
      <c r="A250" s="338"/>
      <c r="B250" s="338"/>
      <c r="C250" s="338"/>
      <c r="D250" s="338"/>
      <c r="E250" s="338"/>
      <c r="F250" s="338"/>
      <c r="G250" s="338"/>
      <c r="H250" s="338"/>
      <c r="I250" s="338"/>
    </row>
    <row r="251" spans="1:34" ht="40.5" customHeight="1" x14ac:dyDescent="0.2">
      <c r="A251" s="1238" t="s">
        <v>1583</v>
      </c>
      <c r="B251" s="1238"/>
      <c r="C251" s="1238"/>
      <c r="D251" s="1238"/>
      <c r="E251" s="1238"/>
      <c r="F251" s="1238"/>
      <c r="G251" s="1238"/>
      <c r="H251" s="1238"/>
      <c r="I251" s="1238"/>
      <c r="J251" s="1238"/>
      <c r="K251" s="1238"/>
      <c r="L251" s="1238"/>
      <c r="M251" s="1238"/>
      <c r="N251" s="1238"/>
      <c r="O251" s="1238"/>
      <c r="P251" s="1238"/>
      <c r="Q251" s="1238"/>
      <c r="R251" s="1238"/>
      <c r="S251" s="1238"/>
      <c r="T251" s="1238"/>
      <c r="U251" s="1238"/>
      <c r="V251" s="1238"/>
      <c r="W251" s="1238"/>
      <c r="X251" s="1238"/>
      <c r="Y251" s="1238"/>
      <c r="Z251" s="1238"/>
      <c r="AA251" s="1238"/>
      <c r="AB251" s="1238"/>
      <c r="AC251" s="1238"/>
      <c r="AD251" s="1238"/>
      <c r="AE251" s="1238"/>
      <c r="AF251" s="1238"/>
      <c r="AG251" s="1238"/>
      <c r="AH251" s="1238"/>
    </row>
    <row r="252" spans="1:34" ht="27.75" customHeight="1" x14ac:dyDescent="0.2">
      <c r="A252" s="1238" t="s">
        <v>2779</v>
      </c>
      <c r="B252" s="1238"/>
      <c r="C252" s="1238"/>
      <c r="D252" s="1238"/>
      <c r="E252" s="1238"/>
      <c r="F252" s="1238"/>
      <c r="G252" s="1238"/>
      <c r="H252" s="1238"/>
      <c r="I252" s="1238"/>
      <c r="J252" s="1238"/>
      <c r="K252" s="1238"/>
      <c r="L252" s="1238"/>
      <c r="M252" s="1238"/>
      <c r="N252" s="1238"/>
      <c r="O252" s="1238"/>
      <c r="P252" s="1238"/>
      <c r="Q252" s="1238"/>
      <c r="R252" s="1238"/>
      <c r="S252" s="1238"/>
      <c r="T252" s="1238"/>
      <c r="U252" s="1238"/>
      <c r="V252" s="1238"/>
      <c r="W252" s="1238"/>
      <c r="X252" s="1238"/>
      <c r="Y252" s="1238"/>
      <c r="Z252" s="1238"/>
      <c r="AA252" s="1238"/>
      <c r="AB252" s="1238"/>
      <c r="AC252" s="1238"/>
      <c r="AD252" s="1238"/>
      <c r="AE252" s="1238"/>
      <c r="AF252" s="1238"/>
      <c r="AG252" s="1238"/>
      <c r="AH252" s="1238"/>
    </row>
    <row r="253" spans="1:34" ht="29.25" customHeight="1" x14ac:dyDescent="0.2">
      <c r="A253" s="1238" t="s">
        <v>2780</v>
      </c>
      <c r="B253" s="1238"/>
      <c r="C253" s="1238"/>
      <c r="D253" s="1238"/>
      <c r="E253" s="1238"/>
      <c r="F253" s="1238"/>
      <c r="G253" s="1238"/>
      <c r="H253" s="1238"/>
      <c r="I253" s="1238"/>
      <c r="J253" s="1238"/>
      <c r="K253" s="1238"/>
      <c r="L253" s="1238"/>
      <c r="M253" s="1238"/>
      <c r="N253" s="1238"/>
      <c r="O253" s="1238"/>
      <c r="P253" s="1238"/>
      <c r="Q253" s="1238"/>
      <c r="R253" s="1238"/>
      <c r="S253" s="1238"/>
      <c r="T253" s="1238"/>
      <c r="U253" s="1238"/>
      <c r="V253" s="1238"/>
      <c r="W253" s="1238"/>
      <c r="X253" s="1238"/>
      <c r="Y253" s="1238"/>
      <c r="Z253" s="1238"/>
      <c r="AA253" s="1238"/>
      <c r="AB253" s="1238"/>
      <c r="AC253" s="1238"/>
      <c r="AD253" s="1238"/>
      <c r="AE253" s="1238"/>
      <c r="AF253" s="1238"/>
      <c r="AG253" s="1238"/>
      <c r="AH253" s="1238"/>
    </row>
    <row r="254" spans="1:34" ht="15" customHeight="1" x14ac:dyDescent="0.2">
      <c r="A254" s="1238" t="s">
        <v>2781</v>
      </c>
      <c r="B254" s="1238"/>
      <c r="C254" s="1238"/>
      <c r="D254" s="1238"/>
      <c r="E254" s="1238"/>
      <c r="F254" s="1238"/>
      <c r="G254" s="1238"/>
      <c r="H254" s="1238"/>
      <c r="I254" s="1238"/>
      <c r="J254" s="1238"/>
      <c r="K254" s="1238"/>
      <c r="L254" s="1238"/>
      <c r="M254" s="1238"/>
      <c r="N254" s="1238"/>
      <c r="O254" s="1238"/>
      <c r="P254" s="1238"/>
      <c r="Q254" s="1238"/>
      <c r="R254" s="1238"/>
      <c r="S254" s="1238"/>
      <c r="T254" s="1238"/>
      <c r="U254" s="1238"/>
      <c r="V254" s="1238"/>
      <c r="W254" s="1238"/>
      <c r="X254" s="1238"/>
      <c r="Y254" s="1238"/>
      <c r="Z254" s="1238"/>
      <c r="AA254" s="1238"/>
      <c r="AB254" s="1238"/>
      <c r="AC254" s="1238"/>
      <c r="AD254" s="1238"/>
      <c r="AE254" s="1238"/>
      <c r="AF254" s="1238"/>
      <c r="AG254" s="1238"/>
      <c r="AH254" s="1238"/>
    </row>
    <row r="255" spans="1:34" x14ac:dyDescent="0.2">
      <c r="A255" s="338"/>
      <c r="B255" s="338"/>
      <c r="C255" s="338"/>
      <c r="D255" s="338"/>
      <c r="E255" s="338"/>
      <c r="F255" s="338"/>
      <c r="G255" s="338"/>
      <c r="H255" s="338"/>
      <c r="I255" s="338"/>
    </row>
    <row r="256" spans="1:34" ht="15" customHeight="1" x14ac:dyDescent="0.2">
      <c r="A256" s="1238" t="s">
        <v>1584</v>
      </c>
      <c r="B256" s="1238"/>
      <c r="C256" s="1238"/>
      <c r="D256" s="1238"/>
      <c r="E256" s="1238"/>
      <c r="F256" s="1238"/>
      <c r="G256" s="1238"/>
      <c r="H256" s="1238"/>
      <c r="I256" s="1238"/>
      <c r="J256" s="1238"/>
      <c r="K256" s="1238"/>
      <c r="L256" s="1238"/>
      <c r="M256" s="1238"/>
      <c r="N256" s="1238"/>
      <c r="O256" s="1238"/>
      <c r="P256" s="1238"/>
      <c r="Q256" s="1238"/>
      <c r="R256" s="1238"/>
      <c r="S256" s="1238"/>
      <c r="T256" s="1238"/>
      <c r="U256" s="1238"/>
      <c r="V256" s="1238"/>
      <c r="W256" s="1238"/>
      <c r="X256" s="1238"/>
      <c r="Y256" s="1238"/>
      <c r="Z256" s="1238"/>
      <c r="AA256" s="1238"/>
      <c r="AB256" s="1238"/>
      <c r="AC256" s="1238"/>
      <c r="AD256" s="1238"/>
      <c r="AE256" s="1238"/>
      <c r="AF256" s="1238"/>
      <c r="AG256" s="1238"/>
      <c r="AH256" s="1238"/>
    </row>
    <row r="257" spans="1:34" ht="15" customHeight="1" x14ac:dyDescent="0.2">
      <c r="A257" s="409"/>
      <c r="B257" s="409"/>
      <c r="C257" s="409"/>
      <c r="D257" s="409"/>
      <c r="E257" s="409"/>
      <c r="F257" s="409"/>
      <c r="G257" s="409"/>
      <c r="H257" s="409"/>
      <c r="I257" s="409"/>
      <c r="J257" s="409"/>
      <c r="K257" s="409"/>
      <c r="L257" s="409"/>
      <c r="M257" s="409"/>
      <c r="N257" s="409"/>
      <c r="O257" s="409"/>
      <c r="P257" s="409"/>
      <c r="Q257" s="409"/>
      <c r="R257" s="409"/>
      <c r="S257" s="409"/>
      <c r="T257" s="409"/>
      <c r="U257" s="409"/>
      <c r="V257" s="409"/>
      <c r="W257" s="409"/>
      <c r="X257" s="409"/>
      <c r="Y257" s="409"/>
      <c r="Z257" s="409"/>
      <c r="AA257" s="409"/>
      <c r="AB257" s="409"/>
      <c r="AC257" s="409"/>
      <c r="AD257" s="409"/>
      <c r="AE257" s="409"/>
      <c r="AF257" s="409"/>
      <c r="AG257" s="409"/>
      <c r="AH257" s="409"/>
    </row>
    <row r="258" spans="1:34" ht="45" customHeight="1" x14ac:dyDescent="0.2">
      <c r="A258" s="751" t="s">
        <v>2321</v>
      </c>
      <c r="B258" s="751"/>
      <c r="C258" s="751"/>
      <c r="D258" s="751"/>
      <c r="E258" s="751"/>
      <c r="F258" s="751"/>
      <c r="G258" s="751"/>
      <c r="H258" s="751"/>
      <c r="I258" s="751"/>
      <c r="J258" s="751"/>
      <c r="K258" s="751"/>
      <c r="L258" s="751"/>
      <c r="M258" s="751"/>
      <c r="N258" s="751"/>
      <c r="O258" s="751"/>
      <c r="P258" s="751"/>
      <c r="Q258" s="751"/>
      <c r="R258" s="751"/>
      <c r="S258" s="751"/>
      <c r="T258" s="751"/>
      <c r="U258" s="751"/>
      <c r="V258" s="751"/>
      <c r="W258" s="751"/>
      <c r="X258" s="751"/>
      <c r="Y258" s="751"/>
      <c r="Z258" s="751"/>
      <c r="AA258" s="751"/>
      <c r="AB258" s="751"/>
      <c r="AC258" s="751"/>
      <c r="AD258" s="751"/>
      <c r="AE258" s="751"/>
      <c r="AF258" s="751"/>
      <c r="AG258" s="751"/>
      <c r="AH258" s="751"/>
    </row>
    <row r="259" spans="1:34" x14ac:dyDescent="0.2">
      <c r="A259" s="436"/>
      <c r="B259" s="436"/>
      <c r="C259" s="436"/>
      <c r="D259" s="436"/>
      <c r="E259" s="436"/>
      <c r="F259" s="436"/>
      <c r="G259" s="436"/>
      <c r="H259" s="436"/>
      <c r="I259" s="436"/>
      <c r="J259" s="436"/>
      <c r="K259" s="436"/>
      <c r="L259" s="436"/>
      <c r="M259" s="436"/>
      <c r="N259" s="436"/>
      <c r="O259" s="436"/>
      <c r="P259" s="436"/>
      <c r="Q259" s="436"/>
      <c r="R259" s="436"/>
      <c r="S259" s="436"/>
      <c r="T259" s="436"/>
      <c r="U259" s="436"/>
      <c r="V259" s="436"/>
      <c r="W259" s="436"/>
      <c r="X259" s="436"/>
      <c r="Y259" s="436"/>
      <c r="Z259" s="436"/>
      <c r="AA259" s="436"/>
      <c r="AB259" s="436"/>
      <c r="AC259" s="436"/>
      <c r="AD259" s="436"/>
      <c r="AE259" s="436"/>
      <c r="AF259" s="436"/>
      <c r="AG259" s="436"/>
      <c r="AH259" s="436"/>
    </row>
    <row r="260" spans="1:34" ht="15" hidden="1" customHeight="1" x14ac:dyDescent="0.2">
      <c r="A260" s="1239" t="s">
        <v>2782</v>
      </c>
      <c r="B260" s="1239"/>
      <c r="C260" s="1239"/>
      <c r="D260" s="1239"/>
      <c r="E260" s="1239"/>
      <c r="F260" s="1239"/>
      <c r="G260" s="1239"/>
      <c r="H260" s="1239"/>
      <c r="I260" s="1239"/>
      <c r="J260" s="1239"/>
      <c r="K260" s="1239"/>
      <c r="L260" s="1239"/>
      <c r="M260" s="1239"/>
      <c r="N260" s="1239"/>
      <c r="O260" s="1239"/>
      <c r="P260" s="1239"/>
      <c r="Q260" s="1239"/>
      <c r="R260" s="1239"/>
      <c r="S260" s="1239"/>
      <c r="T260" s="1239"/>
      <c r="U260" s="1239"/>
      <c r="V260" s="1239"/>
      <c r="W260" s="1239"/>
      <c r="X260" s="1239"/>
      <c r="Y260" s="1239"/>
      <c r="Z260" s="1239"/>
      <c r="AA260" s="1239"/>
      <c r="AB260" s="1239"/>
      <c r="AC260" s="1239"/>
      <c r="AD260" s="1239"/>
      <c r="AE260" s="1239"/>
      <c r="AF260" s="1239"/>
      <c r="AG260" s="1239"/>
      <c r="AH260" s="1239"/>
    </row>
    <row r="261" spans="1:34" hidden="1" x14ac:dyDescent="0.2">
      <c r="A261" s="338"/>
      <c r="B261" s="338"/>
      <c r="C261" s="338"/>
      <c r="D261" s="338"/>
      <c r="E261" s="338"/>
      <c r="F261" s="338"/>
      <c r="G261" s="338"/>
      <c r="H261" s="338"/>
      <c r="I261" s="338"/>
    </row>
    <row r="262" spans="1:34" ht="15" hidden="1" customHeight="1" x14ac:dyDescent="0.2">
      <c r="A262" s="1238" t="s">
        <v>1585</v>
      </c>
      <c r="B262" s="1238"/>
      <c r="C262" s="1238"/>
      <c r="D262" s="1238"/>
      <c r="E262" s="1238"/>
      <c r="F262" s="1238"/>
      <c r="G262" s="1238"/>
      <c r="H262" s="1238"/>
      <c r="I262" s="1238"/>
      <c r="J262" s="1238"/>
      <c r="K262" s="1238"/>
      <c r="L262" s="1238"/>
      <c r="M262" s="1238"/>
      <c r="N262" s="1238"/>
      <c r="O262" s="1238"/>
      <c r="P262" s="1238"/>
      <c r="Q262" s="1238"/>
      <c r="R262" s="1238"/>
      <c r="S262" s="1238"/>
      <c r="T262" s="1238"/>
      <c r="U262" s="1238"/>
      <c r="V262" s="1238"/>
      <c r="W262" s="1238"/>
      <c r="X262" s="1238"/>
      <c r="Y262" s="1238"/>
      <c r="Z262" s="1238"/>
      <c r="AA262" s="1238"/>
      <c r="AB262" s="1238"/>
      <c r="AC262" s="1238"/>
      <c r="AD262" s="1238"/>
      <c r="AE262" s="1238"/>
      <c r="AF262" s="1238"/>
      <c r="AG262" s="1238"/>
      <c r="AH262" s="1238"/>
    </row>
    <row r="263" spans="1:34" x14ac:dyDescent="0.2">
      <c r="A263" s="338"/>
      <c r="B263" s="338"/>
      <c r="C263" s="338"/>
      <c r="D263" s="338"/>
      <c r="E263" s="338"/>
      <c r="F263" s="338"/>
      <c r="G263" s="338"/>
      <c r="H263" s="338"/>
      <c r="I263" s="338"/>
    </row>
    <row r="264" spans="1:34" ht="15" customHeight="1" x14ac:dyDescent="0.2">
      <c r="A264" s="1239" t="s">
        <v>2790</v>
      </c>
      <c r="B264" s="1239"/>
      <c r="C264" s="1239"/>
      <c r="D264" s="1239"/>
      <c r="E264" s="1239"/>
      <c r="F264" s="1239"/>
      <c r="G264" s="1239"/>
      <c r="H264" s="1239"/>
      <c r="I264" s="1239"/>
      <c r="J264" s="1239"/>
      <c r="K264" s="1239"/>
      <c r="L264" s="1239"/>
      <c r="M264" s="1239"/>
      <c r="N264" s="1239"/>
      <c r="O264" s="1239"/>
      <c r="P264" s="1239"/>
      <c r="Q264" s="1239"/>
      <c r="R264" s="1239"/>
      <c r="S264" s="1239"/>
      <c r="T264" s="1239"/>
      <c r="U264" s="1239"/>
      <c r="V264" s="1239"/>
      <c r="W264" s="1239"/>
      <c r="X264" s="1239"/>
      <c r="Y264" s="1239"/>
      <c r="Z264" s="1239"/>
      <c r="AA264" s="1239"/>
      <c r="AB264" s="1239"/>
      <c r="AC264" s="1239"/>
      <c r="AD264" s="1239"/>
      <c r="AE264" s="1239"/>
      <c r="AF264" s="1239"/>
      <c r="AG264" s="1239"/>
      <c r="AH264" s="1239"/>
    </row>
    <row r="265" spans="1:34" ht="44.25" customHeight="1" x14ac:dyDescent="0.2">
      <c r="A265" s="751" t="s">
        <v>2750</v>
      </c>
      <c r="B265" s="751"/>
      <c r="C265" s="751"/>
      <c r="D265" s="751"/>
      <c r="E265" s="751"/>
      <c r="F265" s="751"/>
      <c r="G265" s="751"/>
      <c r="H265" s="751"/>
      <c r="I265" s="751"/>
      <c r="J265" s="751"/>
      <c r="K265" s="751"/>
      <c r="L265" s="751"/>
      <c r="M265" s="751"/>
      <c r="N265" s="751"/>
      <c r="O265" s="751"/>
      <c r="P265" s="751"/>
      <c r="Q265" s="751"/>
      <c r="R265" s="751"/>
      <c r="S265" s="751"/>
      <c r="T265" s="751"/>
      <c r="U265" s="751"/>
      <c r="V265" s="751"/>
      <c r="W265" s="751"/>
      <c r="X265" s="751"/>
      <c r="Y265" s="751"/>
      <c r="Z265" s="751"/>
      <c r="AA265" s="751"/>
      <c r="AB265" s="751"/>
      <c r="AC265" s="751"/>
      <c r="AD265" s="751"/>
      <c r="AE265" s="751"/>
      <c r="AF265" s="751"/>
      <c r="AG265" s="751"/>
      <c r="AH265" s="751"/>
    </row>
    <row r="268" spans="1:34" ht="15.75" customHeight="1" x14ac:dyDescent="0.25">
      <c r="A268" s="447"/>
      <c r="B268" s="447"/>
      <c r="C268" s="447"/>
      <c r="D268" s="479" t="s">
        <v>1586</v>
      </c>
      <c r="E268" s="447"/>
      <c r="F268" s="447"/>
      <c r="G268" s="447"/>
      <c r="H268" s="447"/>
      <c r="I268" s="447"/>
      <c r="J268" s="447"/>
      <c r="K268" s="447"/>
      <c r="L268" s="447"/>
      <c r="M268" s="447"/>
      <c r="N268" s="447"/>
      <c r="O268" s="447"/>
      <c r="P268" s="447"/>
      <c r="Q268" s="447"/>
      <c r="R268" s="447"/>
    </row>
    <row r="270" spans="1:34" ht="15.75" customHeight="1" x14ac:dyDescent="0.2">
      <c r="A270" s="447" t="s">
        <v>335</v>
      </c>
      <c r="B270" s="447"/>
      <c r="C270" s="447"/>
      <c r="D270" s="447" t="s">
        <v>1587</v>
      </c>
      <c r="E270" s="447"/>
      <c r="F270" s="447"/>
      <c r="G270" s="447"/>
      <c r="H270" s="447"/>
      <c r="I270" s="447"/>
      <c r="J270" s="447"/>
    </row>
    <row r="272" spans="1:34" x14ac:dyDescent="0.2">
      <c r="A272" s="421" t="s">
        <v>1588</v>
      </c>
      <c r="D272" s="421" t="s">
        <v>1589</v>
      </c>
    </row>
    <row r="274" spans="1:36" ht="15" customHeight="1" x14ac:dyDescent="0.2">
      <c r="A274" s="729" t="s">
        <v>1590</v>
      </c>
      <c r="B274" s="729"/>
      <c r="C274" s="729"/>
      <c r="D274" s="729"/>
      <c r="E274" s="729"/>
      <c r="F274" s="729"/>
      <c r="G274" s="729"/>
      <c r="H274" s="729"/>
      <c r="I274" s="729"/>
      <c r="J274" s="729"/>
      <c r="K274" s="729"/>
      <c r="L274" s="729"/>
      <c r="M274" s="729"/>
      <c r="N274" s="729"/>
      <c r="O274" s="729"/>
      <c r="P274" s="729"/>
      <c r="Q274" s="729"/>
      <c r="R274" s="729"/>
      <c r="S274" s="729"/>
      <c r="T274" s="729"/>
      <c r="U274" s="729"/>
      <c r="V274" s="729"/>
      <c r="W274" s="729"/>
      <c r="X274" s="729"/>
      <c r="Y274" s="729"/>
      <c r="Z274" s="729"/>
      <c r="AA274" s="729"/>
      <c r="AB274" s="729"/>
      <c r="AC274" s="729"/>
      <c r="AD274" s="729"/>
      <c r="AE274" s="729"/>
      <c r="AF274" s="729"/>
      <c r="AG274" s="729"/>
      <c r="AH274" s="729"/>
    </row>
    <row r="275" spans="1:36" x14ac:dyDescent="0.2">
      <c r="A275" s="729"/>
      <c r="B275" s="729"/>
      <c r="C275" s="729"/>
      <c r="D275" s="729"/>
      <c r="E275" s="729"/>
      <c r="F275" s="729"/>
      <c r="G275" s="729"/>
      <c r="H275" s="729"/>
      <c r="I275" s="729"/>
      <c r="J275" s="729"/>
      <c r="K275" s="729"/>
      <c r="L275" s="729"/>
      <c r="M275" s="729"/>
      <c r="N275" s="729"/>
      <c r="O275" s="729"/>
      <c r="P275" s="729"/>
      <c r="Q275" s="729"/>
      <c r="R275" s="729"/>
      <c r="S275" s="729"/>
      <c r="T275" s="729"/>
      <c r="U275" s="729"/>
      <c r="V275" s="729"/>
      <c r="W275" s="729"/>
      <c r="X275" s="729"/>
      <c r="Y275" s="729"/>
      <c r="Z275" s="729"/>
      <c r="AA275" s="729"/>
      <c r="AB275" s="729"/>
      <c r="AC275" s="729"/>
      <c r="AD275" s="729"/>
      <c r="AE275" s="729"/>
      <c r="AF275" s="729"/>
      <c r="AG275" s="729"/>
      <c r="AH275" s="729"/>
    </row>
    <row r="276" spans="1:36" ht="3.75" hidden="1" customHeight="1" x14ac:dyDescent="0.2">
      <c r="A276" s="729"/>
      <c r="B276" s="729"/>
      <c r="C276" s="729"/>
      <c r="D276" s="729"/>
      <c r="E276" s="729"/>
      <c r="F276" s="729"/>
      <c r="G276" s="729"/>
      <c r="H276" s="729"/>
      <c r="I276" s="729"/>
      <c r="J276" s="729"/>
      <c r="K276" s="729"/>
      <c r="L276" s="729"/>
      <c r="M276" s="729"/>
      <c r="N276" s="729"/>
      <c r="O276" s="729"/>
      <c r="P276" s="729"/>
      <c r="Q276" s="729"/>
      <c r="R276" s="729"/>
      <c r="S276" s="729"/>
      <c r="T276" s="729"/>
      <c r="U276" s="729"/>
      <c r="V276" s="729"/>
      <c r="W276" s="729"/>
      <c r="X276" s="729"/>
      <c r="Y276" s="729"/>
      <c r="Z276" s="729"/>
      <c r="AA276" s="729"/>
      <c r="AB276" s="729"/>
      <c r="AC276" s="729"/>
      <c r="AD276" s="729"/>
      <c r="AE276" s="729"/>
      <c r="AF276" s="729"/>
      <c r="AG276" s="729"/>
      <c r="AH276" s="729"/>
    </row>
    <row r="278" spans="1:36" ht="15" customHeight="1" x14ac:dyDescent="0.2">
      <c r="A278" s="1013" t="s">
        <v>1591</v>
      </c>
      <c r="B278" s="1014"/>
      <c r="C278" s="1014"/>
      <c r="D278" s="1014"/>
      <c r="E278" s="1014"/>
      <c r="F278" s="1014"/>
      <c r="G278" s="1014"/>
      <c r="H278" s="1014"/>
      <c r="I278" s="1014"/>
      <c r="J278" s="1015"/>
      <c r="K278" s="748" t="s">
        <v>510</v>
      </c>
      <c r="L278" s="749"/>
      <c r="M278" s="749"/>
      <c r="N278" s="749"/>
      <c r="O278" s="749"/>
      <c r="P278" s="749"/>
      <c r="Q278" s="749"/>
      <c r="R278" s="749"/>
      <c r="S278" s="749"/>
      <c r="T278" s="749"/>
      <c r="U278" s="749"/>
      <c r="V278" s="749"/>
      <c r="W278" s="749"/>
      <c r="X278" s="749"/>
      <c r="Y278" s="749"/>
      <c r="Z278" s="749"/>
      <c r="AA278" s="749"/>
      <c r="AB278" s="749"/>
      <c r="AC278" s="749"/>
      <c r="AD278" s="749"/>
      <c r="AE278" s="749"/>
      <c r="AF278" s="749"/>
      <c r="AG278" s="749"/>
      <c r="AH278" s="750"/>
    </row>
    <row r="279" spans="1:36" x14ac:dyDescent="0.2">
      <c r="A279" s="995"/>
      <c r="B279" s="990"/>
      <c r="C279" s="990"/>
      <c r="D279" s="990"/>
      <c r="E279" s="990"/>
      <c r="F279" s="990"/>
      <c r="G279" s="990"/>
      <c r="H279" s="990"/>
      <c r="I279" s="990"/>
      <c r="J279" s="996"/>
      <c r="K279" s="1073" t="s">
        <v>1548</v>
      </c>
      <c r="L279" s="1074"/>
      <c r="M279" s="1075"/>
      <c r="N279" s="1073" t="s">
        <v>1549</v>
      </c>
      <c r="O279" s="1074"/>
      <c r="P279" s="1075"/>
      <c r="Q279" s="1073" t="s">
        <v>1550</v>
      </c>
      <c r="R279" s="1074"/>
      <c r="S279" s="1075"/>
      <c r="T279" s="1073" t="s">
        <v>1551</v>
      </c>
      <c r="U279" s="1074"/>
      <c r="V279" s="1075"/>
      <c r="W279" s="1073" t="s">
        <v>1592</v>
      </c>
      <c r="X279" s="1074"/>
      <c r="Y279" s="1075"/>
      <c r="Z279" s="1073" t="s">
        <v>1593</v>
      </c>
      <c r="AA279" s="1074"/>
      <c r="AB279" s="1075"/>
      <c r="AC279" s="1073" t="s">
        <v>1594</v>
      </c>
      <c r="AD279" s="1074"/>
      <c r="AE279" s="1075"/>
      <c r="AF279" s="1073" t="s">
        <v>1539</v>
      </c>
      <c r="AG279" s="1074"/>
      <c r="AH279" s="1075"/>
    </row>
    <row r="280" spans="1:36" ht="47.25" customHeight="1" x14ac:dyDescent="0.2">
      <c r="A280" s="1016"/>
      <c r="B280" s="1017"/>
      <c r="C280" s="1017"/>
      <c r="D280" s="1017"/>
      <c r="E280" s="1017"/>
      <c r="F280" s="1017"/>
      <c r="G280" s="1017"/>
      <c r="H280" s="1017"/>
      <c r="I280" s="1017"/>
      <c r="J280" s="1018"/>
      <c r="K280" s="1076"/>
      <c r="L280" s="1077"/>
      <c r="M280" s="1078"/>
      <c r="N280" s="1076"/>
      <c r="O280" s="1077"/>
      <c r="P280" s="1078"/>
      <c r="Q280" s="1076"/>
      <c r="R280" s="1077"/>
      <c r="S280" s="1078"/>
      <c r="T280" s="1076"/>
      <c r="U280" s="1077"/>
      <c r="V280" s="1078"/>
      <c r="W280" s="1076"/>
      <c r="X280" s="1077"/>
      <c r="Y280" s="1078"/>
      <c r="Z280" s="1076"/>
      <c r="AA280" s="1077"/>
      <c r="AB280" s="1078"/>
      <c r="AC280" s="1076"/>
      <c r="AD280" s="1077"/>
      <c r="AE280" s="1078"/>
      <c r="AF280" s="1076"/>
      <c r="AG280" s="1077"/>
      <c r="AH280" s="1078"/>
    </row>
    <row r="281" spans="1:36" x14ac:dyDescent="0.2">
      <c r="A281" s="742" t="s">
        <v>458</v>
      </c>
      <c r="B281" s="743"/>
      <c r="C281" s="743"/>
      <c r="D281" s="743"/>
      <c r="E281" s="743"/>
      <c r="F281" s="743"/>
      <c r="G281" s="743"/>
      <c r="H281" s="743"/>
      <c r="I281" s="743"/>
      <c r="J281" s="744"/>
      <c r="K281" s="742" t="s">
        <v>459</v>
      </c>
      <c r="L281" s="743"/>
      <c r="M281" s="744"/>
      <c r="N281" s="742" t="s">
        <v>460</v>
      </c>
      <c r="O281" s="743"/>
      <c r="P281" s="744"/>
      <c r="Q281" s="742" t="s">
        <v>1595</v>
      </c>
      <c r="R281" s="743"/>
      <c r="S281" s="744"/>
      <c r="T281" s="742" t="s">
        <v>1596</v>
      </c>
      <c r="U281" s="743"/>
      <c r="V281" s="744"/>
      <c r="W281" s="742" t="s">
        <v>1597</v>
      </c>
      <c r="X281" s="743"/>
      <c r="Y281" s="744"/>
      <c r="Z281" s="742" t="s">
        <v>1598</v>
      </c>
      <c r="AA281" s="743"/>
      <c r="AB281" s="744"/>
      <c r="AC281" s="742" t="s">
        <v>1599</v>
      </c>
      <c r="AD281" s="743"/>
      <c r="AE281" s="744"/>
      <c r="AF281" s="742" t="s">
        <v>1600</v>
      </c>
      <c r="AG281" s="743"/>
      <c r="AH281" s="744"/>
    </row>
    <row r="282" spans="1:36" x14ac:dyDescent="0.2">
      <c r="A282" s="1007" t="s">
        <v>1601</v>
      </c>
      <c r="B282" s="855"/>
      <c r="C282" s="855"/>
      <c r="D282" s="855"/>
      <c r="E282" s="855"/>
      <c r="F282" s="855"/>
      <c r="G282" s="855"/>
      <c r="H282" s="855"/>
      <c r="I282" s="855"/>
      <c r="J282" s="855"/>
      <c r="K282" s="855"/>
      <c r="L282" s="855"/>
      <c r="M282" s="855"/>
      <c r="N282" s="855"/>
      <c r="O282" s="855"/>
      <c r="P282" s="855"/>
      <c r="Q282" s="855"/>
      <c r="R282" s="855"/>
      <c r="S282" s="855"/>
      <c r="T282" s="855"/>
      <c r="U282" s="855"/>
      <c r="V282" s="855"/>
      <c r="W282" s="855"/>
      <c r="X282" s="855"/>
      <c r="Y282" s="855"/>
      <c r="Z282" s="855"/>
      <c r="AA282" s="855"/>
      <c r="AB282" s="855"/>
      <c r="AC282" s="855"/>
      <c r="AD282" s="855"/>
      <c r="AE282" s="855"/>
      <c r="AF282" s="855"/>
      <c r="AG282" s="855"/>
      <c r="AH282" s="1008"/>
    </row>
    <row r="283" spans="1:36" ht="21.75" customHeight="1" x14ac:dyDescent="0.2">
      <c r="A283" s="714" t="s">
        <v>1602</v>
      </c>
      <c r="B283" s="715"/>
      <c r="C283" s="715"/>
      <c r="D283" s="715"/>
      <c r="E283" s="715"/>
      <c r="F283" s="715"/>
      <c r="G283" s="715"/>
      <c r="H283" s="715"/>
      <c r="I283" s="715"/>
      <c r="J283" s="716"/>
      <c r="K283" s="733"/>
      <c r="L283" s="734"/>
      <c r="M283" s="735"/>
      <c r="N283" s="1235">
        <v>19334</v>
      </c>
      <c r="O283" s="1236"/>
      <c r="P283" s="1237"/>
      <c r="Q283" s="733"/>
      <c r="R283" s="734"/>
      <c r="S283" s="735"/>
      <c r="T283" s="733"/>
      <c r="U283" s="734"/>
      <c r="V283" s="735"/>
      <c r="W283" s="733"/>
      <c r="X283" s="734"/>
      <c r="Y283" s="735"/>
      <c r="Z283" s="733"/>
      <c r="AA283" s="734"/>
      <c r="AB283" s="735"/>
      <c r="AC283" s="733"/>
      <c r="AD283" s="734"/>
      <c r="AE283" s="735"/>
      <c r="AF283" s="733">
        <f>SUM(K283:AE283)</f>
        <v>19334</v>
      </c>
      <c r="AG283" s="734"/>
      <c r="AH283" s="735"/>
      <c r="AI283" s="272" t="str">
        <f>IF(ROUND(AF283-AF314,0)=0,"","CHYBA")</f>
        <v/>
      </c>
    </row>
    <row r="284" spans="1:36" x14ac:dyDescent="0.2">
      <c r="A284" s="745" t="s">
        <v>1603</v>
      </c>
      <c r="B284" s="746"/>
      <c r="C284" s="746"/>
      <c r="D284" s="746"/>
      <c r="E284" s="746"/>
      <c r="F284" s="746"/>
      <c r="G284" s="746"/>
      <c r="H284" s="746"/>
      <c r="I284" s="746"/>
      <c r="J284" s="747"/>
      <c r="K284" s="733"/>
      <c r="L284" s="734"/>
      <c r="M284" s="735"/>
      <c r="N284" s="733"/>
      <c r="O284" s="734"/>
      <c r="P284" s="735"/>
      <c r="Q284" s="733"/>
      <c r="R284" s="734"/>
      <c r="S284" s="735"/>
      <c r="T284" s="733"/>
      <c r="U284" s="734"/>
      <c r="V284" s="735"/>
      <c r="W284" s="733"/>
      <c r="X284" s="734"/>
      <c r="Y284" s="735"/>
      <c r="Z284" s="733"/>
      <c r="AA284" s="734"/>
      <c r="AB284" s="735"/>
      <c r="AC284" s="733"/>
      <c r="AD284" s="734"/>
      <c r="AE284" s="735"/>
      <c r="AF284" s="733">
        <f>SUM(K284:AE284)</f>
        <v>0</v>
      </c>
      <c r="AG284" s="734"/>
      <c r="AH284" s="735"/>
    </row>
    <row r="285" spans="1:36" x14ac:dyDescent="0.2">
      <c r="A285" s="745" t="s">
        <v>1604</v>
      </c>
      <c r="B285" s="746"/>
      <c r="C285" s="746"/>
      <c r="D285" s="746"/>
      <c r="E285" s="746"/>
      <c r="F285" s="746"/>
      <c r="G285" s="746"/>
      <c r="H285" s="746"/>
      <c r="I285" s="746"/>
      <c r="J285" s="747"/>
      <c r="K285" s="733"/>
      <c r="L285" s="734"/>
      <c r="M285" s="735"/>
      <c r="N285" s="733"/>
      <c r="O285" s="734"/>
      <c r="P285" s="735"/>
      <c r="Q285" s="733"/>
      <c r="R285" s="734"/>
      <c r="S285" s="735"/>
      <c r="T285" s="733"/>
      <c r="U285" s="734"/>
      <c r="V285" s="735"/>
      <c r="W285" s="733"/>
      <c r="X285" s="734"/>
      <c r="Y285" s="735"/>
      <c r="Z285" s="733"/>
      <c r="AA285" s="734"/>
      <c r="AB285" s="735"/>
      <c r="AC285" s="733"/>
      <c r="AD285" s="734"/>
      <c r="AE285" s="735"/>
      <c r="AF285" s="733">
        <f>SUM(K285:AE285)</f>
        <v>0</v>
      </c>
      <c r="AG285" s="734"/>
      <c r="AH285" s="735"/>
    </row>
    <row r="286" spans="1:36" x14ac:dyDescent="0.2">
      <c r="A286" s="745" t="s">
        <v>1605</v>
      </c>
      <c r="B286" s="746"/>
      <c r="C286" s="746"/>
      <c r="D286" s="746"/>
      <c r="E286" s="746"/>
      <c r="F286" s="746"/>
      <c r="G286" s="746"/>
      <c r="H286" s="746"/>
      <c r="I286" s="746"/>
      <c r="J286" s="747"/>
      <c r="K286" s="733"/>
      <c r="L286" s="734"/>
      <c r="M286" s="735"/>
      <c r="N286" s="733"/>
      <c r="O286" s="734"/>
      <c r="P286" s="735"/>
      <c r="Q286" s="733"/>
      <c r="R286" s="734"/>
      <c r="S286" s="735"/>
      <c r="T286" s="733"/>
      <c r="U286" s="734"/>
      <c r="V286" s="735"/>
      <c r="W286" s="733"/>
      <c r="X286" s="734"/>
      <c r="Y286" s="735"/>
      <c r="Z286" s="733"/>
      <c r="AA286" s="734"/>
      <c r="AB286" s="735"/>
      <c r="AC286" s="733"/>
      <c r="AD286" s="734"/>
      <c r="AE286" s="735"/>
      <c r="AF286" s="733">
        <f>SUM(K286:AE286)</f>
        <v>0</v>
      </c>
      <c r="AG286" s="734"/>
      <c r="AH286" s="735"/>
    </row>
    <row r="287" spans="1:36" ht="15" customHeight="1" x14ac:dyDescent="0.2">
      <c r="A287" s="714" t="s">
        <v>1606</v>
      </c>
      <c r="B287" s="715"/>
      <c r="C287" s="715"/>
      <c r="D287" s="715"/>
      <c r="E287" s="715"/>
      <c r="F287" s="715"/>
      <c r="G287" s="715"/>
      <c r="H287" s="715"/>
      <c r="I287" s="715"/>
      <c r="J287" s="716"/>
      <c r="K287" s="733">
        <f>K283+K284+K285+K286</f>
        <v>0</v>
      </c>
      <c r="L287" s="734"/>
      <c r="M287" s="735"/>
      <c r="N287" s="733">
        <f>N283+N284+N285+N286</f>
        <v>19334</v>
      </c>
      <c r="O287" s="734"/>
      <c r="P287" s="735"/>
      <c r="Q287" s="733">
        <f>Q283+Q284+Q285+Q286</f>
        <v>0</v>
      </c>
      <c r="R287" s="734"/>
      <c r="S287" s="735"/>
      <c r="T287" s="733">
        <f>T283+T284+T285+T286</f>
        <v>0</v>
      </c>
      <c r="U287" s="734"/>
      <c r="V287" s="735"/>
      <c r="W287" s="733">
        <f>W283+W284+W285+W286</f>
        <v>0</v>
      </c>
      <c r="X287" s="734"/>
      <c r="Y287" s="735"/>
      <c r="Z287" s="733">
        <f>Z283+Z284+Z285+Z286</f>
        <v>0</v>
      </c>
      <c r="AA287" s="734"/>
      <c r="AB287" s="735"/>
      <c r="AC287" s="733">
        <f>AC283+AC284+AC285+AC286</f>
        <v>0</v>
      </c>
      <c r="AD287" s="734"/>
      <c r="AE287" s="735"/>
      <c r="AF287" s="733">
        <f>SUM(AF283:AH286)</f>
        <v>19334</v>
      </c>
      <c r="AG287" s="734"/>
      <c r="AH287" s="735"/>
      <c r="AI287" s="272" t="str">
        <f>IF(ROUND(AF287-A!D8,0)=0,"","CHYBA")</f>
        <v/>
      </c>
      <c r="AJ287" s="271" t="s">
        <v>2378</v>
      </c>
    </row>
    <row r="288" spans="1:36" x14ac:dyDescent="0.2">
      <c r="A288" s="1007" t="s">
        <v>1607</v>
      </c>
      <c r="B288" s="855"/>
      <c r="C288" s="855"/>
      <c r="D288" s="855"/>
      <c r="E288" s="855"/>
      <c r="F288" s="855"/>
      <c r="G288" s="855"/>
      <c r="H288" s="855"/>
      <c r="I288" s="855"/>
      <c r="J288" s="855"/>
      <c r="K288" s="855"/>
      <c r="L288" s="855"/>
      <c r="M288" s="855"/>
      <c r="N288" s="855"/>
      <c r="O288" s="855"/>
      <c r="P288" s="855"/>
      <c r="Q288" s="855"/>
      <c r="R288" s="855"/>
      <c r="S288" s="855"/>
      <c r="T288" s="855"/>
      <c r="U288" s="855"/>
      <c r="V288" s="855"/>
      <c r="W288" s="855"/>
      <c r="X288" s="855"/>
      <c r="Y288" s="855"/>
      <c r="Z288" s="855"/>
      <c r="AA288" s="855"/>
      <c r="AB288" s="855"/>
      <c r="AC288" s="855"/>
      <c r="AD288" s="855"/>
      <c r="AE288" s="855"/>
      <c r="AF288" s="855"/>
      <c r="AG288" s="855"/>
      <c r="AH288" s="1008"/>
    </row>
    <row r="289" spans="1:36" ht="21" customHeight="1" x14ac:dyDescent="0.2">
      <c r="A289" s="714" t="s">
        <v>1602</v>
      </c>
      <c r="B289" s="715"/>
      <c r="C289" s="715"/>
      <c r="D289" s="715"/>
      <c r="E289" s="715"/>
      <c r="F289" s="715"/>
      <c r="G289" s="715"/>
      <c r="H289" s="715"/>
      <c r="I289" s="715"/>
      <c r="J289" s="716"/>
      <c r="K289" s="733"/>
      <c r="L289" s="734"/>
      <c r="M289" s="735"/>
      <c r="N289" s="733">
        <v>19334</v>
      </c>
      <c r="O289" s="734"/>
      <c r="P289" s="735"/>
      <c r="Q289" s="733"/>
      <c r="R289" s="734"/>
      <c r="S289" s="735"/>
      <c r="T289" s="733"/>
      <c r="U289" s="734"/>
      <c r="V289" s="735"/>
      <c r="W289" s="733"/>
      <c r="X289" s="734"/>
      <c r="Y289" s="735"/>
      <c r="Z289" s="733"/>
      <c r="AA289" s="734"/>
      <c r="AB289" s="735"/>
      <c r="AC289" s="733"/>
      <c r="AD289" s="734"/>
      <c r="AE289" s="735"/>
      <c r="AF289" s="733">
        <f>SUM(K289:AE289)</f>
        <v>19334</v>
      </c>
      <c r="AG289" s="734"/>
      <c r="AH289" s="735"/>
    </row>
    <row r="290" spans="1:36" x14ac:dyDescent="0.2">
      <c r="A290" s="745" t="s">
        <v>1603</v>
      </c>
      <c r="B290" s="746"/>
      <c r="C290" s="746"/>
      <c r="D290" s="746"/>
      <c r="E290" s="746"/>
      <c r="F290" s="746"/>
      <c r="G290" s="746"/>
      <c r="H290" s="746"/>
      <c r="I290" s="746"/>
      <c r="J290" s="747"/>
      <c r="K290" s="733"/>
      <c r="L290" s="734"/>
      <c r="M290" s="735"/>
      <c r="N290" s="733"/>
      <c r="O290" s="734"/>
      <c r="P290" s="735"/>
      <c r="Q290" s="733"/>
      <c r="R290" s="734"/>
      <c r="S290" s="735"/>
      <c r="T290" s="733"/>
      <c r="U290" s="734"/>
      <c r="V290" s="735"/>
      <c r="W290" s="733"/>
      <c r="X290" s="734"/>
      <c r="Y290" s="735"/>
      <c r="Z290" s="733"/>
      <c r="AA290" s="734"/>
      <c r="AB290" s="735"/>
      <c r="AC290" s="733"/>
      <c r="AD290" s="734"/>
      <c r="AE290" s="735"/>
      <c r="AF290" s="733">
        <f>SUM(K290:AE290)</f>
        <v>0</v>
      </c>
      <c r="AG290" s="734"/>
      <c r="AH290" s="735"/>
    </row>
    <row r="291" spans="1:36" x14ac:dyDescent="0.2">
      <c r="A291" s="745" t="s">
        <v>1604</v>
      </c>
      <c r="B291" s="746"/>
      <c r="C291" s="746"/>
      <c r="D291" s="746"/>
      <c r="E291" s="746"/>
      <c r="F291" s="746"/>
      <c r="G291" s="746"/>
      <c r="H291" s="746"/>
      <c r="I291" s="746"/>
      <c r="J291" s="747"/>
      <c r="K291" s="733"/>
      <c r="L291" s="734"/>
      <c r="M291" s="735"/>
      <c r="N291" s="733"/>
      <c r="O291" s="734"/>
      <c r="P291" s="735"/>
      <c r="Q291" s="733"/>
      <c r="R291" s="734"/>
      <c r="S291" s="735"/>
      <c r="T291" s="733"/>
      <c r="U291" s="734"/>
      <c r="V291" s="735"/>
      <c r="W291" s="733"/>
      <c r="X291" s="734"/>
      <c r="Y291" s="735"/>
      <c r="Z291" s="733"/>
      <c r="AA291" s="734"/>
      <c r="AB291" s="735"/>
      <c r="AC291" s="733"/>
      <c r="AD291" s="734"/>
      <c r="AE291" s="735"/>
      <c r="AF291" s="733">
        <f>SUM(K291:AE291)</f>
        <v>0</v>
      </c>
      <c r="AG291" s="734"/>
      <c r="AH291" s="735"/>
    </row>
    <row r="292" spans="1:36" s="272" customFormat="1" x14ac:dyDescent="0.2">
      <c r="A292" s="745" t="s">
        <v>1605</v>
      </c>
      <c r="B292" s="746"/>
      <c r="C292" s="746"/>
      <c r="D292" s="746"/>
      <c r="E292" s="746"/>
      <c r="F292" s="746"/>
      <c r="G292" s="746"/>
      <c r="H292" s="746"/>
      <c r="I292" s="746"/>
      <c r="J292" s="747"/>
      <c r="K292" s="733"/>
      <c r="L292" s="734"/>
      <c r="M292" s="735"/>
      <c r="N292" s="733"/>
      <c r="O292" s="734"/>
      <c r="P292" s="735"/>
      <c r="Q292" s="733"/>
      <c r="R292" s="734"/>
      <c r="S292" s="735"/>
      <c r="T292" s="733"/>
      <c r="U292" s="734"/>
      <c r="V292" s="735"/>
      <c r="W292" s="733"/>
      <c r="X292" s="734"/>
      <c r="Y292" s="735"/>
      <c r="Z292" s="733"/>
      <c r="AA292" s="734"/>
      <c r="AB292" s="735"/>
      <c r="AC292" s="733"/>
      <c r="AD292" s="734"/>
      <c r="AE292" s="735"/>
      <c r="AF292" s="733">
        <f>SUM(K292:AE292)</f>
        <v>0</v>
      </c>
      <c r="AG292" s="734"/>
      <c r="AH292" s="735"/>
    </row>
    <row r="293" spans="1:36" s="272" customFormat="1" ht="15" customHeight="1" x14ac:dyDescent="0.2">
      <c r="A293" s="714" t="s">
        <v>1606</v>
      </c>
      <c r="B293" s="715"/>
      <c r="C293" s="715"/>
      <c r="D293" s="715"/>
      <c r="E293" s="715"/>
      <c r="F293" s="715"/>
      <c r="G293" s="715"/>
      <c r="H293" s="715"/>
      <c r="I293" s="715"/>
      <c r="J293" s="716"/>
      <c r="K293" s="733">
        <f>K289+K290+K291+K292</f>
        <v>0</v>
      </c>
      <c r="L293" s="734"/>
      <c r="M293" s="735"/>
      <c r="N293" s="733">
        <f>N289+N290+N291+N292</f>
        <v>19334</v>
      </c>
      <c r="O293" s="734"/>
      <c r="P293" s="735"/>
      <c r="Q293" s="733">
        <f>Q289+Q290+Q291+Q292</f>
        <v>0</v>
      </c>
      <c r="R293" s="734"/>
      <c r="S293" s="735"/>
      <c r="T293" s="733">
        <f>T289+T290+T291+T292</f>
        <v>0</v>
      </c>
      <c r="U293" s="734"/>
      <c r="V293" s="735"/>
      <c r="W293" s="733">
        <f>W289+W290+W291+W292</f>
        <v>0</v>
      </c>
      <c r="X293" s="734"/>
      <c r="Y293" s="735"/>
      <c r="Z293" s="733">
        <f>Z289+Z290+Z291+Z292</f>
        <v>0</v>
      </c>
      <c r="AA293" s="734"/>
      <c r="AB293" s="735"/>
      <c r="AC293" s="733">
        <f>AC289+AC290+AC291+AC292</f>
        <v>0</v>
      </c>
      <c r="AD293" s="734"/>
      <c r="AE293" s="735"/>
      <c r="AF293" s="733">
        <f>AF289+AF290+AF291+AF292</f>
        <v>19334</v>
      </c>
      <c r="AG293" s="734"/>
      <c r="AH293" s="735"/>
    </row>
    <row r="294" spans="1:36" s="272" customFormat="1" x14ac:dyDescent="0.2">
      <c r="A294" s="1007" t="s">
        <v>1608</v>
      </c>
      <c r="B294" s="855"/>
      <c r="C294" s="855"/>
      <c r="D294" s="855"/>
      <c r="E294" s="855"/>
      <c r="F294" s="855"/>
      <c r="G294" s="855"/>
      <c r="H294" s="855"/>
      <c r="I294" s="855"/>
      <c r="J294" s="855"/>
      <c r="K294" s="855"/>
      <c r="L294" s="855"/>
      <c r="M294" s="855"/>
      <c r="N294" s="855"/>
      <c r="O294" s="855"/>
      <c r="P294" s="855"/>
      <c r="Q294" s="855"/>
      <c r="R294" s="855"/>
      <c r="S294" s="855"/>
      <c r="T294" s="855"/>
      <c r="U294" s="855"/>
      <c r="V294" s="855"/>
      <c r="W294" s="855"/>
      <c r="X294" s="855"/>
      <c r="Y294" s="855"/>
      <c r="Z294" s="855"/>
      <c r="AA294" s="855"/>
      <c r="AB294" s="855"/>
      <c r="AC294" s="855"/>
      <c r="AD294" s="855"/>
      <c r="AE294" s="855"/>
      <c r="AF294" s="855"/>
      <c r="AG294" s="855"/>
      <c r="AH294" s="1008"/>
    </row>
    <row r="295" spans="1:36" s="272" customFormat="1" ht="22.5" customHeight="1" x14ac:dyDescent="0.2">
      <c r="A295" s="714" t="s">
        <v>1602</v>
      </c>
      <c r="B295" s="715"/>
      <c r="C295" s="715"/>
      <c r="D295" s="715"/>
      <c r="E295" s="715"/>
      <c r="F295" s="715"/>
      <c r="G295" s="715"/>
      <c r="H295" s="715"/>
      <c r="I295" s="715"/>
      <c r="J295" s="716"/>
      <c r="K295" s="733"/>
      <c r="L295" s="734"/>
      <c r="M295" s="735"/>
      <c r="N295" s="733"/>
      <c r="O295" s="734"/>
      <c r="P295" s="735"/>
      <c r="Q295" s="733"/>
      <c r="R295" s="734"/>
      <c r="S295" s="735"/>
      <c r="T295" s="733"/>
      <c r="U295" s="734"/>
      <c r="V295" s="735"/>
      <c r="W295" s="733"/>
      <c r="X295" s="734"/>
      <c r="Y295" s="735"/>
      <c r="Z295" s="733"/>
      <c r="AA295" s="734"/>
      <c r="AB295" s="735"/>
      <c r="AC295" s="733"/>
      <c r="AD295" s="734"/>
      <c r="AE295" s="735"/>
      <c r="AF295" s="733">
        <f>SUM(K295:AE295)</f>
        <v>0</v>
      </c>
      <c r="AG295" s="734"/>
      <c r="AH295" s="735"/>
    </row>
    <row r="296" spans="1:36" s="272" customFormat="1" ht="15" customHeight="1" x14ac:dyDescent="0.2">
      <c r="A296" s="714" t="s">
        <v>1603</v>
      </c>
      <c r="B296" s="715"/>
      <c r="C296" s="715"/>
      <c r="D296" s="715"/>
      <c r="E296" s="715"/>
      <c r="F296" s="715"/>
      <c r="G296" s="715"/>
      <c r="H296" s="715"/>
      <c r="I296" s="715"/>
      <c r="J296" s="716"/>
      <c r="K296" s="733"/>
      <c r="L296" s="734"/>
      <c r="M296" s="735"/>
      <c r="N296" s="733"/>
      <c r="O296" s="734"/>
      <c r="P296" s="735"/>
      <c r="Q296" s="733"/>
      <c r="R296" s="734"/>
      <c r="S296" s="735"/>
      <c r="T296" s="733"/>
      <c r="U296" s="734"/>
      <c r="V296" s="735"/>
      <c r="W296" s="733"/>
      <c r="X296" s="734"/>
      <c r="Y296" s="735"/>
      <c r="Z296" s="733"/>
      <c r="AA296" s="734"/>
      <c r="AB296" s="735"/>
      <c r="AC296" s="733"/>
      <c r="AD296" s="734"/>
      <c r="AE296" s="735"/>
      <c r="AF296" s="733">
        <f>SUM(K296:AE296)</f>
        <v>0</v>
      </c>
      <c r="AG296" s="734"/>
      <c r="AH296" s="735"/>
    </row>
    <row r="297" spans="1:36" s="272" customFormat="1" ht="15" customHeight="1" x14ac:dyDescent="0.2">
      <c r="A297" s="714" t="s">
        <v>1604</v>
      </c>
      <c r="B297" s="715"/>
      <c r="C297" s="715"/>
      <c r="D297" s="715"/>
      <c r="E297" s="715"/>
      <c r="F297" s="715"/>
      <c r="G297" s="715"/>
      <c r="H297" s="715"/>
      <c r="I297" s="715"/>
      <c r="J297" s="716"/>
      <c r="K297" s="733"/>
      <c r="L297" s="734"/>
      <c r="M297" s="735"/>
      <c r="N297" s="733"/>
      <c r="O297" s="734"/>
      <c r="P297" s="735"/>
      <c r="Q297" s="733"/>
      <c r="R297" s="734"/>
      <c r="S297" s="735"/>
      <c r="T297" s="733"/>
      <c r="U297" s="734"/>
      <c r="V297" s="735"/>
      <c r="W297" s="733"/>
      <c r="X297" s="734"/>
      <c r="Y297" s="735"/>
      <c r="Z297" s="733"/>
      <c r="AA297" s="734"/>
      <c r="AB297" s="735"/>
      <c r="AC297" s="733"/>
      <c r="AD297" s="734"/>
      <c r="AE297" s="735"/>
      <c r="AF297" s="733">
        <f>SUM(K297:AE297)</f>
        <v>0</v>
      </c>
      <c r="AG297" s="734"/>
      <c r="AH297" s="735"/>
    </row>
    <row r="298" spans="1:36" s="272" customFormat="1" ht="15" customHeight="1" x14ac:dyDescent="0.2">
      <c r="A298" s="714" t="s">
        <v>1605</v>
      </c>
      <c r="B298" s="715"/>
      <c r="C298" s="715"/>
      <c r="D298" s="715"/>
      <c r="E298" s="715"/>
      <c r="F298" s="715"/>
      <c r="G298" s="715"/>
      <c r="H298" s="715"/>
      <c r="I298" s="715"/>
      <c r="J298" s="716"/>
      <c r="K298" s="733"/>
      <c r="L298" s="734"/>
      <c r="M298" s="735"/>
      <c r="N298" s="733"/>
      <c r="O298" s="734"/>
      <c r="P298" s="735"/>
      <c r="Q298" s="733"/>
      <c r="R298" s="734"/>
      <c r="S298" s="735"/>
      <c r="T298" s="733"/>
      <c r="U298" s="734"/>
      <c r="V298" s="735"/>
      <c r="W298" s="733"/>
      <c r="X298" s="734"/>
      <c r="Y298" s="735"/>
      <c r="Z298" s="733"/>
      <c r="AA298" s="734"/>
      <c r="AB298" s="735"/>
      <c r="AC298" s="733"/>
      <c r="AD298" s="734"/>
      <c r="AE298" s="735"/>
      <c r="AF298" s="733">
        <f>SUM(K298:AE298)</f>
        <v>0</v>
      </c>
      <c r="AG298" s="734"/>
      <c r="AH298" s="735"/>
    </row>
    <row r="299" spans="1:36" s="272" customFormat="1" ht="15" customHeight="1" x14ac:dyDescent="0.2">
      <c r="A299" s="714" t="s">
        <v>1606</v>
      </c>
      <c r="B299" s="715"/>
      <c r="C299" s="715"/>
      <c r="D299" s="715"/>
      <c r="E299" s="715"/>
      <c r="F299" s="715"/>
      <c r="G299" s="715"/>
      <c r="H299" s="715"/>
      <c r="I299" s="715"/>
      <c r="J299" s="716"/>
      <c r="K299" s="733">
        <f>K295+K296+K297+K298</f>
        <v>0</v>
      </c>
      <c r="L299" s="734"/>
      <c r="M299" s="735"/>
      <c r="N299" s="733">
        <f>N295+N296+N297+N298</f>
        <v>0</v>
      </c>
      <c r="O299" s="734"/>
      <c r="P299" s="735"/>
      <c r="Q299" s="733">
        <f>Q295+Q296+Q297+Q298</f>
        <v>0</v>
      </c>
      <c r="R299" s="734"/>
      <c r="S299" s="735"/>
      <c r="T299" s="733">
        <f>T295+T296+T297+T298</f>
        <v>0</v>
      </c>
      <c r="U299" s="734"/>
      <c r="V299" s="735"/>
      <c r="W299" s="733">
        <f>W295+W296+W297+W298</f>
        <v>0</v>
      </c>
      <c r="X299" s="734"/>
      <c r="Y299" s="735"/>
      <c r="Z299" s="733">
        <f>Z295+Z296+Z297+Z298</f>
        <v>0</v>
      </c>
      <c r="AA299" s="734"/>
      <c r="AB299" s="735"/>
      <c r="AC299" s="733">
        <f>AC295+AC296+AC297+AC298</f>
        <v>0</v>
      </c>
      <c r="AD299" s="734"/>
      <c r="AE299" s="735"/>
      <c r="AF299" s="733">
        <f>AF295+AF296+AF297+AF298</f>
        <v>0</v>
      </c>
      <c r="AG299" s="734"/>
      <c r="AH299" s="735"/>
    </row>
    <row r="300" spans="1:36" x14ac:dyDescent="0.2">
      <c r="A300" s="1007" t="s">
        <v>1609</v>
      </c>
      <c r="B300" s="855"/>
      <c r="C300" s="855"/>
      <c r="D300" s="855"/>
      <c r="E300" s="855"/>
      <c r="F300" s="855"/>
      <c r="G300" s="855"/>
      <c r="H300" s="855"/>
      <c r="I300" s="855"/>
      <c r="J300" s="855"/>
      <c r="K300" s="855"/>
      <c r="L300" s="855"/>
      <c r="M300" s="855"/>
      <c r="N300" s="855"/>
      <c r="O300" s="855"/>
      <c r="P300" s="855"/>
      <c r="Q300" s="855"/>
      <c r="R300" s="855"/>
      <c r="S300" s="855"/>
      <c r="T300" s="855"/>
      <c r="U300" s="855"/>
      <c r="V300" s="855"/>
      <c r="W300" s="855"/>
      <c r="X300" s="855"/>
      <c r="Y300" s="855"/>
      <c r="Z300" s="855"/>
      <c r="AA300" s="855"/>
      <c r="AB300" s="855"/>
      <c r="AC300" s="855"/>
      <c r="AD300" s="855"/>
      <c r="AE300" s="855"/>
      <c r="AF300" s="855"/>
      <c r="AG300" s="855"/>
      <c r="AH300" s="1008"/>
    </row>
    <row r="301" spans="1:36" ht="21" customHeight="1" x14ac:dyDescent="0.2">
      <c r="A301" s="714" t="s">
        <v>1602</v>
      </c>
      <c r="B301" s="715"/>
      <c r="C301" s="715"/>
      <c r="D301" s="715"/>
      <c r="E301" s="715"/>
      <c r="F301" s="715"/>
      <c r="G301" s="715"/>
      <c r="H301" s="715"/>
      <c r="I301" s="715"/>
      <c r="J301" s="716"/>
      <c r="K301" s="733">
        <f>K283-K289-K295</f>
        <v>0</v>
      </c>
      <c r="L301" s="734"/>
      <c r="M301" s="735"/>
      <c r="N301" s="733">
        <f>N283-N289-N295</f>
        <v>0</v>
      </c>
      <c r="O301" s="734"/>
      <c r="P301" s="735"/>
      <c r="Q301" s="733">
        <f>Q283-Q289-Q295</f>
        <v>0</v>
      </c>
      <c r="R301" s="734"/>
      <c r="S301" s="735"/>
      <c r="T301" s="733">
        <f>T283-T289-T295</f>
        <v>0</v>
      </c>
      <c r="U301" s="734"/>
      <c r="V301" s="735"/>
      <c r="W301" s="733">
        <f>W283-W289-W295</f>
        <v>0</v>
      </c>
      <c r="X301" s="734"/>
      <c r="Y301" s="735"/>
      <c r="Z301" s="733">
        <f>Z283-Z289-Z295</f>
        <v>0</v>
      </c>
      <c r="AA301" s="734"/>
      <c r="AB301" s="735"/>
      <c r="AC301" s="733">
        <f>AC283-AC289-AC295</f>
        <v>0</v>
      </c>
      <c r="AD301" s="734"/>
      <c r="AE301" s="735"/>
      <c r="AF301" s="733">
        <f>AF283-AF289-AF295</f>
        <v>0</v>
      </c>
      <c r="AG301" s="734"/>
      <c r="AH301" s="735"/>
      <c r="AI301" s="272" t="str">
        <f>IF(ROUND(AF301-A!G9,0)=0,"","CHYBA")</f>
        <v/>
      </c>
      <c r="AJ301" s="271" t="s">
        <v>2378</v>
      </c>
    </row>
    <row r="302" spans="1:36" ht="15" customHeight="1" x14ac:dyDescent="0.2">
      <c r="A302" s="714" t="s">
        <v>1606</v>
      </c>
      <c r="B302" s="715"/>
      <c r="C302" s="715"/>
      <c r="D302" s="715"/>
      <c r="E302" s="715"/>
      <c r="F302" s="715"/>
      <c r="G302" s="715"/>
      <c r="H302" s="715"/>
      <c r="I302" s="715"/>
      <c r="J302" s="716"/>
      <c r="K302" s="733">
        <f>K287-K293-K299</f>
        <v>0</v>
      </c>
      <c r="L302" s="734"/>
      <c r="M302" s="735"/>
      <c r="N302" s="733">
        <f>N287-N293-N299</f>
        <v>0</v>
      </c>
      <c r="O302" s="734"/>
      <c r="P302" s="735"/>
      <c r="Q302" s="733">
        <f>Q287-Q293-Q299</f>
        <v>0</v>
      </c>
      <c r="R302" s="734"/>
      <c r="S302" s="735"/>
      <c r="T302" s="733">
        <f>T287-T293-T299</f>
        <v>0</v>
      </c>
      <c r="U302" s="734"/>
      <c r="V302" s="735"/>
      <c r="W302" s="733">
        <f>W287-W293-W299</f>
        <v>0</v>
      </c>
      <c r="X302" s="734"/>
      <c r="Y302" s="735"/>
      <c r="Z302" s="733">
        <f>Z287-Z293-Z299</f>
        <v>0</v>
      </c>
      <c r="AA302" s="734"/>
      <c r="AB302" s="735"/>
      <c r="AC302" s="733">
        <f>AC287-AC293-AC299</f>
        <v>0</v>
      </c>
      <c r="AD302" s="734"/>
      <c r="AE302" s="735"/>
      <c r="AF302" s="733">
        <f>AF287-AF293-AF299</f>
        <v>0</v>
      </c>
      <c r="AG302" s="734"/>
      <c r="AH302" s="735"/>
      <c r="AI302" s="271" t="str">
        <f>IF(ROUND(AF302-A!F8,0)=0,"","CHYBA")</f>
        <v/>
      </c>
      <c r="AJ302" s="271" t="s">
        <v>2378</v>
      </c>
    </row>
    <row r="304" spans="1:36" ht="12" customHeight="1" x14ac:dyDescent="0.2"/>
    <row r="305" spans="1:34" ht="15" customHeight="1" x14ac:dyDescent="0.2">
      <c r="A305" s="1013" t="s">
        <v>1591</v>
      </c>
      <c r="B305" s="1014"/>
      <c r="C305" s="1014"/>
      <c r="D305" s="1014"/>
      <c r="E305" s="1014"/>
      <c r="F305" s="1014"/>
      <c r="G305" s="1014"/>
      <c r="H305" s="1014"/>
      <c r="I305" s="1014"/>
      <c r="J305" s="1015"/>
      <c r="K305" s="748" t="s">
        <v>633</v>
      </c>
      <c r="L305" s="749"/>
      <c r="M305" s="749"/>
      <c r="N305" s="749"/>
      <c r="O305" s="749"/>
      <c r="P305" s="749"/>
      <c r="Q305" s="749"/>
      <c r="R305" s="749"/>
      <c r="S305" s="749"/>
      <c r="T305" s="749"/>
      <c r="U305" s="749"/>
      <c r="V305" s="749"/>
      <c r="W305" s="749"/>
      <c r="X305" s="749"/>
      <c r="Y305" s="749"/>
      <c r="Z305" s="749"/>
      <c r="AA305" s="749"/>
      <c r="AB305" s="749"/>
      <c r="AC305" s="749"/>
      <c r="AD305" s="749"/>
      <c r="AE305" s="749"/>
      <c r="AF305" s="749"/>
      <c r="AG305" s="749"/>
      <c r="AH305" s="750"/>
    </row>
    <row r="306" spans="1:34" ht="15" customHeight="1" x14ac:dyDescent="0.2">
      <c r="A306" s="995"/>
      <c r="B306" s="990"/>
      <c r="C306" s="990"/>
      <c r="D306" s="990"/>
      <c r="E306" s="990"/>
      <c r="F306" s="990"/>
      <c r="G306" s="990"/>
      <c r="H306" s="990"/>
      <c r="I306" s="990"/>
      <c r="J306" s="996"/>
      <c r="K306" s="1073" t="s">
        <v>1548</v>
      </c>
      <c r="L306" s="1074"/>
      <c r="M306" s="1075"/>
      <c r="N306" s="1073" t="s">
        <v>1549</v>
      </c>
      <c r="O306" s="1074"/>
      <c r="P306" s="1075"/>
      <c r="Q306" s="1073" t="s">
        <v>1550</v>
      </c>
      <c r="R306" s="1074"/>
      <c r="S306" s="1075"/>
      <c r="T306" s="1073" t="s">
        <v>1551</v>
      </c>
      <c r="U306" s="1074"/>
      <c r="V306" s="1075"/>
      <c r="W306" s="1073" t="s">
        <v>1592</v>
      </c>
      <c r="X306" s="1074"/>
      <c r="Y306" s="1075"/>
      <c r="Z306" s="1073" t="s">
        <v>1593</v>
      </c>
      <c r="AA306" s="1074"/>
      <c r="AB306" s="1075"/>
      <c r="AC306" s="1073" t="s">
        <v>1594</v>
      </c>
      <c r="AD306" s="1074"/>
      <c r="AE306" s="1075"/>
      <c r="AF306" s="1073" t="s">
        <v>1539</v>
      </c>
      <c r="AG306" s="1074"/>
      <c r="AH306" s="1075"/>
    </row>
    <row r="307" spans="1:34" ht="42.75" customHeight="1" x14ac:dyDescent="0.2">
      <c r="A307" s="1016"/>
      <c r="B307" s="1017"/>
      <c r="C307" s="1017"/>
      <c r="D307" s="1017"/>
      <c r="E307" s="1017"/>
      <c r="F307" s="1017"/>
      <c r="G307" s="1017"/>
      <c r="H307" s="1017"/>
      <c r="I307" s="1017"/>
      <c r="J307" s="1018"/>
      <c r="K307" s="1076"/>
      <c r="L307" s="1077"/>
      <c r="M307" s="1078"/>
      <c r="N307" s="1076"/>
      <c r="O307" s="1077"/>
      <c r="P307" s="1078"/>
      <c r="Q307" s="1076"/>
      <c r="R307" s="1077"/>
      <c r="S307" s="1078"/>
      <c r="T307" s="1076"/>
      <c r="U307" s="1077"/>
      <c r="V307" s="1078"/>
      <c r="W307" s="1076"/>
      <c r="X307" s="1077"/>
      <c r="Y307" s="1078"/>
      <c r="Z307" s="1076"/>
      <c r="AA307" s="1077"/>
      <c r="AB307" s="1078"/>
      <c r="AC307" s="1076"/>
      <c r="AD307" s="1077"/>
      <c r="AE307" s="1078"/>
      <c r="AF307" s="1076"/>
      <c r="AG307" s="1077"/>
      <c r="AH307" s="1078"/>
    </row>
    <row r="308" spans="1:34" x14ac:dyDescent="0.2">
      <c r="A308" s="742" t="s">
        <v>458</v>
      </c>
      <c r="B308" s="743"/>
      <c r="C308" s="743"/>
      <c r="D308" s="743"/>
      <c r="E308" s="743"/>
      <c r="F308" s="743"/>
      <c r="G308" s="743"/>
      <c r="H308" s="743"/>
      <c r="I308" s="743"/>
      <c r="J308" s="744"/>
      <c r="K308" s="742" t="s">
        <v>459</v>
      </c>
      <c r="L308" s="743"/>
      <c r="M308" s="744"/>
      <c r="N308" s="742" t="s">
        <v>460</v>
      </c>
      <c r="O308" s="743"/>
      <c r="P308" s="744"/>
      <c r="Q308" s="742" t="s">
        <v>1595</v>
      </c>
      <c r="R308" s="743"/>
      <c r="S308" s="744"/>
      <c r="T308" s="742" t="s">
        <v>1596</v>
      </c>
      <c r="U308" s="743"/>
      <c r="V308" s="744"/>
      <c r="W308" s="742" t="s">
        <v>1597</v>
      </c>
      <c r="X308" s="743"/>
      <c r="Y308" s="744"/>
      <c r="Z308" s="742" t="s">
        <v>1598</v>
      </c>
      <c r="AA308" s="743"/>
      <c r="AB308" s="744"/>
      <c r="AC308" s="742" t="s">
        <v>1599</v>
      </c>
      <c r="AD308" s="743"/>
      <c r="AE308" s="744"/>
      <c r="AF308" s="742" t="s">
        <v>1600</v>
      </c>
      <c r="AG308" s="743"/>
      <c r="AH308" s="744"/>
    </row>
    <row r="309" spans="1:34" x14ac:dyDescent="0.2">
      <c r="A309" s="1007" t="s">
        <v>1601</v>
      </c>
      <c r="B309" s="855"/>
      <c r="C309" s="855"/>
      <c r="D309" s="855"/>
      <c r="E309" s="855"/>
      <c r="F309" s="855"/>
      <c r="G309" s="855"/>
      <c r="H309" s="855"/>
      <c r="I309" s="855"/>
      <c r="J309" s="855"/>
      <c r="K309" s="855"/>
      <c r="L309" s="855"/>
      <c r="M309" s="855"/>
      <c r="N309" s="855"/>
      <c r="O309" s="855"/>
      <c r="P309" s="855"/>
      <c r="Q309" s="855"/>
      <c r="R309" s="855"/>
      <c r="S309" s="855"/>
      <c r="T309" s="855"/>
      <c r="U309" s="855"/>
      <c r="V309" s="855"/>
      <c r="W309" s="855"/>
      <c r="X309" s="855"/>
      <c r="Y309" s="855"/>
      <c r="Z309" s="855"/>
      <c r="AA309" s="855"/>
      <c r="AB309" s="855"/>
      <c r="AC309" s="855"/>
      <c r="AD309" s="855"/>
      <c r="AE309" s="855"/>
      <c r="AF309" s="855"/>
      <c r="AG309" s="855"/>
      <c r="AH309" s="1008"/>
    </row>
    <row r="310" spans="1:34" ht="22.5" customHeight="1" x14ac:dyDescent="0.2">
      <c r="A310" s="714" t="s">
        <v>1602</v>
      </c>
      <c r="B310" s="715"/>
      <c r="C310" s="715"/>
      <c r="D310" s="715"/>
      <c r="E310" s="715"/>
      <c r="F310" s="715"/>
      <c r="G310" s="715"/>
      <c r="H310" s="715"/>
      <c r="I310" s="715"/>
      <c r="J310" s="716"/>
      <c r="K310" s="733"/>
      <c r="L310" s="734"/>
      <c r="M310" s="735"/>
      <c r="N310" s="733">
        <v>19334</v>
      </c>
      <c r="O310" s="734"/>
      <c r="P310" s="735"/>
      <c r="Q310" s="733"/>
      <c r="R310" s="734"/>
      <c r="S310" s="735"/>
      <c r="T310" s="733"/>
      <c r="U310" s="734"/>
      <c r="V310" s="735"/>
      <c r="W310" s="733"/>
      <c r="X310" s="734"/>
      <c r="Y310" s="735"/>
      <c r="Z310" s="733"/>
      <c r="AA310" s="734"/>
      <c r="AB310" s="735"/>
      <c r="AC310" s="733"/>
      <c r="AD310" s="734"/>
      <c r="AE310" s="735"/>
      <c r="AF310" s="733">
        <f>SUM(K310:AE310)</f>
        <v>19334</v>
      </c>
      <c r="AG310" s="734"/>
      <c r="AH310" s="735"/>
    </row>
    <row r="311" spans="1:34" x14ac:dyDescent="0.2">
      <c r="A311" s="714" t="s">
        <v>1603</v>
      </c>
      <c r="B311" s="715"/>
      <c r="C311" s="715"/>
      <c r="D311" s="715"/>
      <c r="E311" s="715"/>
      <c r="F311" s="715"/>
      <c r="G311" s="715"/>
      <c r="H311" s="715"/>
      <c r="I311" s="715"/>
      <c r="J311" s="716"/>
      <c r="K311" s="733"/>
      <c r="L311" s="734"/>
      <c r="M311" s="735"/>
      <c r="N311" s="733"/>
      <c r="O311" s="734"/>
      <c r="P311" s="735"/>
      <c r="Q311" s="733"/>
      <c r="R311" s="734"/>
      <c r="S311" s="735"/>
      <c r="T311" s="733"/>
      <c r="U311" s="734"/>
      <c r="V311" s="735"/>
      <c r="W311" s="733"/>
      <c r="X311" s="734"/>
      <c r="Y311" s="735"/>
      <c r="Z311" s="733"/>
      <c r="AA311" s="734"/>
      <c r="AB311" s="735"/>
      <c r="AC311" s="733"/>
      <c r="AD311" s="734"/>
      <c r="AE311" s="735"/>
      <c r="AF311" s="733">
        <f>SUM(K311:AE311)</f>
        <v>0</v>
      </c>
      <c r="AG311" s="734"/>
      <c r="AH311" s="735"/>
    </row>
    <row r="312" spans="1:34" x14ac:dyDescent="0.2">
      <c r="A312" s="714" t="s">
        <v>1604</v>
      </c>
      <c r="B312" s="715"/>
      <c r="C312" s="715"/>
      <c r="D312" s="715"/>
      <c r="E312" s="715"/>
      <c r="F312" s="715"/>
      <c r="G312" s="715"/>
      <c r="H312" s="715"/>
      <c r="I312" s="715"/>
      <c r="J312" s="716"/>
      <c r="K312" s="733"/>
      <c r="L312" s="734"/>
      <c r="M312" s="735"/>
      <c r="N312" s="733"/>
      <c r="O312" s="734"/>
      <c r="P312" s="735"/>
      <c r="Q312" s="733"/>
      <c r="R312" s="734"/>
      <c r="S312" s="735"/>
      <c r="T312" s="733"/>
      <c r="U312" s="734"/>
      <c r="V312" s="735"/>
      <c r="W312" s="733"/>
      <c r="X312" s="734"/>
      <c r="Y312" s="735"/>
      <c r="Z312" s="733"/>
      <c r="AA312" s="734"/>
      <c r="AB312" s="735"/>
      <c r="AC312" s="733"/>
      <c r="AD312" s="734"/>
      <c r="AE312" s="735"/>
      <c r="AF312" s="733">
        <f>SUM(K312:AE312)</f>
        <v>0</v>
      </c>
      <c r="AG312" s="734"/>
      <c r="AH312" s="735"/>
    </row>
    <row r="313" spans="1:34" x14ac:dyDescent="0.2">
      <c r="A313" s="714" t="s">
        <v>1605</v>
      </c>
      <c r="B313" s="715"/>
      <c r="C313" s="715"/>
      <c r="D313" s="715"/>
      <c r="E313" s="715"/>
      <c r="F313" s="715"/>
      <c r="G313" s="715"/>
      <c r="H313" s="715"/>
      <c r="I313" s="715"/>
      <c r="J313" s="716"/>
      <c r="K313" s="733"/>
      <c r="L313" s="734"/>
      <c r="M313" s="735"/>
      <c r="N313" s="733"/>
      <c r="O313" s="734"/>
      <c r="P313" s="735"/>
      <c r="Q313" s="733"/>
      <c r="R313" s="734"/>
      <c r="S313" s="735"/>
      <c r="T313" s="733"/>
      <c r="U313" s="734"/>
      <c r="V313" s="735"/>
      <c r="W313" s="733"/>
      <c r="X313" s="734"/>
      <c r="Y313" s="735"/>
      <c r="Z313" s="733"/>
      <c r="AA313" s="734"/>
      <c r="AB313" s="735"/>
      <c r="AC313" s="733"/>
      <c r="AD313" s="734"/>
      <c r="AE313" s="735"/>
      <c r="AF313" s="733">
        <f>SUM(K313:AE313)</f>
        <v>0</v>
      </c>
      <c r="AG313" s="734"/>
      <c r="AH313" s="735"/>
    </row>
    <row r="314" spans="1:34" ht="15" customHeight="1" x14ac:dyDescent="0.2">
      <c r="A314" s="714" t="s">
        <v>1606</v>
      </c>
      <c r="B314" s="715"/>
      <c r="C314" s="715"/>
      <c r="D314" s="715"/>
      <c r="E314" s="715"/>
      <c r="F314" s="715"/>
      <c r="G314" s="715"/>
      <c r="H314" s="715"/>
      <c r="I314" s="715"/>
      <c r="J314" s="716"/>
      <c r="K314" s="733">
        <f>K310+K311+K312+K313</f>
        <v>0</v>
      </c>
      <c r="L314" s="734"/>
      <c r="M314" s="735"/>
      <c r="N314" s="733">
        <f>N310+N311+N312+N313</f>
        <v>19334</v>
      </c>
      <c r="O314" s="734"/>
      <c r="P314" s="735"/>
      <c r="Q314" s="733">
        <f>Q310+Q311+Q312+Q313</f>
        <v>0</v>
      </c>
      <c r="R314" s="734"/>
      <c r="S314" s="735"/>
      <c r="T314" s="733">
        <f>T310+T311+T312+T313</f>
        <v>0</v>
      </c>
      <c r="U314" s="734"/>
      <c r="V314" s="735"/>
      <c r="W314" s="733">
        <f>W310+W311+W312+W313</f>
        <v>0</v>
      </c>
      <c r="X314" s="734"/>
      <c r="Y314" s="735"/>
      <c r="Z314" s="733">
        <f>Z310+Z311+Z312+Z313</f>
        <v>0</v>
      </c>
      <c r="AA314" s="734"/>
      <c r="AB314" s="735"/>
      <c r="AC314" s="733">
        <f>AC310+AC311+AC312+AC313</f>
        <v>0</v>
      </c>
      <c r="AD314" s="734"/>
      <c r="AE314" s="735"/>
      <c r="AF314" s="733">
        <f>SUM(K314:AE314)</f>
        <v>19334</v>
      </c>
      <c r="AG314" s="734"/>
      <c r="AH314" s="735"/>
    </row>
    <row r="315" spans="1:34" x14ac:dyDescent="0.2">
      <c r="A315" s="1007" t="s">
        <v>1607</v>
      </c>
      <c r="B315" s="855"/>
      <c r="C315" s="855"/>
      <c r="D315" s="855"/>
      <c r="E315" s="855"/>
      <c r="F315" s="855"/>
      <c r="G315" s="855"/>
      <c r="H315" s="855"/>
      <c r="I315" s="855"/>
      <c r="J315" s="855"/>
      <c r="K315" s="855"/>
      <c r="L315" s="855"/>
      <c r="M315" s="855"/>
      <c r="N315" s="855"/>
      <c r="O315" s="855"/>
      <c r="P315" s="855"/>
      <c r="Q315" s="855"/>
      <c r="R315" s="855"/>
      <c r="S315" s="855"/>
      <c r="T315" s="855"/>
      <c r="U315" s="855"/>
      <c r="V315" s="855"/>
      <c r="W315" s="855"/>
      <c r="X315" s="855"/>
      <c r="Y315" s="855"/>
      <c r="Z315" s="855"/>
      <c r="AA315" s="855"/>
      <c r="AB315" s="855"/>
      <c r="AC315" s="855"/>
      <c r="AD315" s="855"/>
      <c r="AE315" s="855"/>
      <c r="AF315" s="855"/>
      <c r="AG315" s="855"/>
      <c r="AH315" s="1008"/>
    </row>
    <row r="316" spans="1:34" ht="22.5" customHeight="1" x14ac:dyDescent="0.2">
      <c r="A316" s="714" t="s">
        <v>1602</v>
      </c>
      <c r="B316" s="715"/>
      <c r="C316" s="715"/>
      <c r="D316" s="715"/>
      <c r="E316" s="715"/>
      <c r="F316" s="715"/>
      <c r="G316" s="715"/>
      <c r="H316" s="715"/>
      <c r="I316" s="715"/>
      <c r="J316" s="716"/>
      <c r="K316" s="733"/>
      <c r="L316" s="734"/>
      <c r="M316" s="735"/>
      <c r="N316" s="733">
        <v>19334</v>
      </c>
      <c r="O316" s="734"/>
      <c r="P316" s="735"/>
      <c r="Q316" s="733"/>
      <c r="R316" s="734"/>
      <c r="S316" s="735"/>
      <c r="T316" s="733"/>
      <c r="U316" s="734"/>
      <c r="V316" s="735"/>
      <c r="W316" s="733"/>
      <c r="X316" s="734"/>
      <c r="Y316" s="735"/>
      <c r="Z316" s="733"/>
      <c r="AA316" s="734"/>
      <c r="AB316" s="735"/>
      <c r="AC316" s="733"/>
      <c r="AD316" s="734"/>
      <c r="AE316" s="735"/>
      <c r="AF316" s="733">
        <f>SUM(K316:AE316)</f>
        <v>19334</v>
      </c>
      <c r="AG316" s="734"/>
      <c r="AH316" s="735"/>
    </row>
    <row r="317" spans="1:34" x14ac:dyDescent="0.2">
      <c r="A317" s="714" t="s">
        <v>1603</v>
      </c>
      <c r="B317" s="715"/>
      <c r="C317" s="715"/>
      <c r="D317" s="715"/>
      <c r="E317" s="715"/>
      <c r="F317" s="715"/>
      <c r="G317" s="715"/>
      <c r="H317" s="715"/>
      <c r="I317" s="715"/>
      <c r="J317" s="716"/>
      <c r="K317" s="733"/>
      <c r="L317" s="734"/>
      <c r="M317" s="735"/>
      <c r="N317" s="733"/>
      <c r="O317" s="734"/>
      <c r="P317" s="735"/>
      <c r="Q317" s="733"/>
      <c r="R317" s="734"/>
      <c r="S317" s="735"/>
      <c r="T317" s="733"/>
      <c r="U317" s="734"/>
      <c r="V317" s="735"/>
      <c r="W317" s="733"/>
      <c r="X317" s="734"/>
      <c r="Y317" s="735"/>
      <c r="Z317" s="733"/>
      <c r="AA317" s="734"/>
      <c r="AB317" s="735"/>
      <c r="AC317" s="733"/>
      <c r="AD317" s="734"/>
      <c r="AE317" s="735"/>
      <c r="AF317" s="733">
        <f>SUM(K317:AE317)</f>
        <v>0</v>
      </c>
      <c r="AG317" s="734"/>
      <c r="AH317" s="735"/>
    </row>
    <row r="318" spans="1:34" x14ac:dyDescent="0.2">
      <c r="A318" s="714" t="s">
        <v>1604</v>
      </c>
      <c r="B318" s="715"/>
      <c r="C318" s="715"/>
      <c r="D318" s="715"/>
      <c r="E318" s="715"/>
      <c r="F318" s="715"/>
      <c r="G318" s="715"/>
      <c r="H318" s="715"/>
      <c r="I318" s="715"/>
      <c r="J318" s="716"/>
      <c r="K318" s="733"/>
      <c r="L318" s="734"/>
      <c r="M318" s="735"/>
      <c r="N318" s="733"/>
      <c r="O318" s="734"/>
      <c r="P318" s="735"/>
      <c r="Q318" s="733"/>
      <c r="R318" s="734"/>
      <c r="S318" s="735"/>
      <c r="T318" s="733"/>
      <c r="U318" s="734"/>
      <c r="V318" s="735"/>
      <c r="W318" s="733"/>
      <c r="X318" s="734"/>
      <c r="Y318" s="735"/>
      <c r="Z318" s="733"/>
      <c r="AA318" s="734"/>
      <c r="AB318" s="735"/>
      <c r="AC318" s="733"/>
      <c r="AD318" s="734"/>
      <c r="AE318" s="735"/>
      <c r="AF318" s="733">
        <f>SUM(K318:AE318)</f>
        <v>0</v>
      </c>
      <c r="AG318" s="734"/>
      <c r="AH318" s="735"/>
    </row>
    <row r="319" spans="1:34" s="272" customFormat="1" x14ac:dyDescent="0.2">
      <c r="A319" s="714" t="s">
        <v>1605</v>
      </c>
      <c r="B319" s="715"/>
      <c r="C319" s="715"/>
      <c r="D319" s="715"/>
      <c r="E319" s="715"/>
      <c r="F319" s="715"/>
      <c r="G319" s="715"/>
      <c r="H319" s="715"/>
      <c r="I319" s="715"/>
      <c r="J319" s="716"/>
      <c r="K319" s="733"/>
      <c r="L319" s="734"/>
      <c r="M319" s="735"/>
      <c r="N319" s="733"/>
      <c r="O319" s="734"/>
      <c r="P319" s="735"/>
      <c r="Q319" s="733"/>
      <c r="R319" s="734"/>
      <c r="S319" s="735"/>
      <c r="T319" s="733"/>
      <c r="U319" s="734"/>
      <c r="V319" s="735"/>
      <c r="W319" s="733"/>
      <c r="X319" s="734"/>
      <c r="Y319" s="735"/>
      <c r="Z319" s="733"/>
      <c r="AA319" s="734"/>
      <c r="AB319" s="735"/>
      <c r="AC319" s="733"/>
      <c r="AD319" s="734"/>
      <c r="AE319" s="735"/>
      <c r="AF319" s="733">
        <f>SUM(K319:AE319)</f>
        <v>0</v>
      </c>
      <c r="AG319" s="734"/>
      <c r="AH319" s="735"/>
    </row>
    <row r="320" spans="1:34" s="272" customFormat="1" ht="15" customHeight="1" x14ac:dyDescent="0.2">
      <c r="A320" s="714" t="s">
        <v>1606</v>
      </c>
      <c r="B320" s="715"/>
      <c r="C320" s="715"/>
      <c r="D320" s="715"/>
      <c r="E320" s="715"/>
      <c r="F320" s="715"/>
      <c r="G320" s="715"/>
      <c r="H320" s="715"/>
      <c r="I320" s="715"/>
      <c r="J320" s="716"/>
      <c r="K320" s="733">
        <f>K316+K317+K318+K319</f>
        <v>0</v>
      </c>
      <c r="L320" s="734"/>
      <c r="M320" s="735"/>
      <c r="N320" s="733">
        <f>N316+N317+N318+N319</f>
        <v>19334</v>
      </c>
      <c r="O320" s="734"/>
      <c r="P320" s="735"/>
      <c r="Q320" s="733">
        <f>Q316+Q317+Q318+Q319</f>
        <v>0</v>
      </c>
      <c r="R320" s="734"/>
      <c r="S320" s="735"/>
      <c r="T320" s="733">
        <f>T316+T317+T318+T319</f>
        <v>0</v>
      </c>
      <c r="U320" s="734"/>
      <c r="V320" s="735"/>
      <c r="W320" s="733">
        <f>W316+W317+W318+W319</f>
        <v>0</v>
      </c>
      <c r="X320" s="734"/>
      <c r="Y320" s="735"/>
      <c r="Z320" s="733">
        <f>Z316+Z317+Z318+Z319</f>
        <v>0</v>
      </c>
      <c r="AA320" s="734"/>
      <c r="AB320" s="735"/>
      <c r="AC320" s="733">
        <f>AC316+AC317+AC318+AC319</f>
        <v>0</v>
      </c>
      <c r="AD320" s="734"/>
      <c r="AE320" s="735"/>
      <c r="AF320" s="733">
        <f>AF316+AF317+AF318+AF319</f>
        <v>19334</v>
      </c>
      <c r="AG320" s="734"/>
      <c r="AH320" s="735"/>
    </row>
    <row r="321" spans="1:36" s="272" customFormat="1" x14ac:dyDescent="0.2">
      <c r="A321" s="1007" t="s">
        <v>1608</v>
      </c>
      <c r="B321" s="855"/>
      <c r="C321" s="855"/>
      <c r="D321" s="855"/>
      <c r="E321" s="855"/>
      <c r="F321" s="855"/>
      <c r="G321" s="855"/>
      <c r="H321" s="855"/>
      <c r="I321" s="855"/>
      <c r="J321" s="855"/>
      <c r="K321" s="855"/>
      <c r="L321" s="855"/>
      <c r="M321" s="855"/>
      <c r="N321" s="855"/>
      <c r="O321" s="855"/>
      <c r="P321" s="855"/>
      <c r="Q321" s="855"/>
      <c r="R321" s="855"/>
      <c r="S321" s="855"/>
      <c r="T321" s="855"/>
      <c r="U321" s="855"/>
      <c r="V321" s="855"/>
      <c r="W321" s="855"/>
      <c r="X321" s="855"/>
      <c r="Y321" s="855"/>
      <c r="Z321" s="855"/>
      <c r="AA321" s="855"/>
      <c r="AB321" s="855"/>
      <c r="AC321" s="855"/>
      <c r="AD321" s="855"/>
      <c r="AE321" s="855"/>
      <c r="AF321" s="855"/>
      <c r="AG321" s="855"/>
      <c r="AH321" s="1008"/>
    </row>
    <row r="322" spans="1:36" s="272" customFormat="1" ht="22.5" customHeight="1" x14ac:dyDescent="0.2">
      <c r="A322" s="714" t="s">
        <v>1602</v>
      </c>
      <c r="B322" s="715"/>
      <c r="C322" s="715"/>
      <c r="D322" s="715"/>
      <c r="E322" s="715"/>
      <c r="F322" s="715"/>
      <c r="G322" s="715"/>
      <c r="H322" s="715"/>
      <c r="I322" s="715"/>
      <c r="J322" s="716"/>
      <c r="K322" s="733"/>
      <c r="L322" s="734"/>
      <c r="M322" s="735"/>
      <c r="N322" s="733"/>
      <c r="O322" s="734"/>
      <c r="P322" s="735"/>
      <c r="Q322" s="733"/>
      <c r="R322" s="734"/>
      <c r="S322" s="735"/>
      <c r="T322" s="733"/>
      <c r="U322" s="734"/>
      <c r="V322" s="735"/>
      <c r="W322" s="733"/>
      <c r="X322" s="734"/>
      <c r="Y322" s="735"/>
      <c r="Z322" s="733"/>
      <c r="AA322" s="734"/>
      <c r="AB322" s="735"/>
      <c r="AC322" s="733"/>
      <c r="AD322" s="734"/>
      <c r="AE322" s="735"/>
      <c r="AF322" s="733">
        <f>SUM(K322:AE322)</f>
        <v>0</v>
      </c>
      <c r="AG322" s="734"/>
      <c r="AH322" s="735"/>
    </row>
    <row r="323" spans="1:36" s="272" customFormat="1" ht="15" customHeight="1" x14ac:dyDescent="0.2">
      <c r="A323" s="714" t="s">
        <v>1603</v>
      </c>
      <c r="B323" s="715"/>
      <c r="C323" s="715"/>
      <c r="D323" s="715"/>
      <c r="E323" s="715"/>
      <c r="F323" s="715"/>
      <c r="G323" s="715"/>
      <c r="H323" s="715"/>
      <c r="I323" s="715"/>
      <c r="J323" s="716"/>
      <c r="K323" s="733"/>
      <c r="L323" s="734"/>
      <c r="M323" s="735"/>
      <c r="N323" s="733"/>
      <c r="O323" s="734"/>
      <c r="P323" s="735"/>
      <c r="Q323" s="733"/>
      <c r="R323" s="734"/>
      <c r="S323" s="735"/>
      <c r="T323" s="733"/>
      <c r="U323" s="734"/>
      <c r="V323" s="735"/>
      <c r="W323" s="733"/>
      <c r="X323" s="734"/>
      <c r="Y323" s="735"/>
      <c r="Z323" s="733"/>
      <c r="AA323" s="734"/>
      <c r="AB323" s="735"/>
      <c r="AC323" s="733"/>
      <c r="AD323" s="734"/>
      <c r="AE323" s="735"/>
      <c r="AF323" s="733">
        <f>SUM(K323:AE323)</f>
        <v>0</v>
      </c>
      <c r="AG323" s="734"/>
      <c r="AH323" s="735"/>
    </row>
    <row r="324" spans="1:36" s="272" customFormat="1" ht="15" customHeight="1" x14ac:dyDescent="0.2">
      <c r="A324" s="714" t="s">
        <v>1604</v>
      </c>
      <c r="B324" s="715"/>
      <c r="C324" s="715"/>
      <c r="D324" s="715"/>
      <c r="E324" s="715"/>
      <c r="F324" s="715"/>
      <c r="G324" s="715"/>
      <c r="H324" s="715"/>
      <c r="I324" s="715"/>
      <c r="J324" s="716"/>
      <c r="K324" s="733"/>
      <c r="L324" s="734"/>
      <c r="M324" s="735"/>
      <c r="N324" s="733"/>
      <c r="O324" s="734"/>
      <c r="P324" s="735"/>
      <c r="Q324" s="733"/>
      <c r="R324" s="734"/>
      <c r="S324" s="735"/>
      <c r="T324" s="733"/>
      <c r="U324" s="734"/>
      <c r="V324" s="735"/>
      <c r="W324" s="733"/>
      <c r="X324" s="734"/>
      <c r="Y324" s="735"/>
      <c r="Z324" s="733"/>
      <c r="AA324" s="734"/>
      <c r="AB324" s="735"/>
      <c r="AC324" s="733"/>
      <c r="AD324" s="734"/>
      <c r="AE324" s="735"/>
      <c r="AF324" s="733">
        <f>SUM(K324:AE324)</f>
        <v>0</v>
      </c>
      <c r="AG324" s="734"/>
      <c r="AH324" s="735"/>
    </row>
    <row r="325" spans="1:36" s="272" customFormat="1" ht="15" customHeight="1" x14ac:dyDescent="0.2">
      <c r="A325" s="714" t="s">
        <v>1605</v>
      </c>
      <c r="B325" s="715"/>
      <c r="C325" s="715"/>
      <c r="D325" s="715"/>
      <c r="E325" s="715"/>
      <c r="F325" s="715"/>
      <c r="G325" s="715"/>
      <c r="H325" s="715"/>
      <c r="I325" s="715"/>
      <c r="J325" s="716"/>
      <c r="K325" s="733"/>
      <c r="L325" s="734"/>
      <c r="M325" s="735"/>
      <c r="N325" s="733"/>
      <c r="O325" s="734"/>
      <c r="P325" s="735"/>
      <c r="Q325" s="733"/>
      <c r="R325" s="734"/>
      <c r="S325" s="735"/>
      <c r="T325" s="733"/>
      <c r="U325" s="734"/>
      <c r="V325" s="735"/>
      <c r="W325" s="733"/>
      <c r="X325" s="734"/>
      <c r="Y325" s="735"/>
      <c r="Z325" s="733"/>
      <c r="AA325" s="734"/>
      <c r="AB325" s="735"/>
      <c r="AC325" s="733"/>
      <c r="AD325" s="734"/>
      <c r="AE325" s="735"/>
      <c r="AF325" s="733">
        <f>SUM(K325:AE325)</f>
        <v>0</v>
      </c>
      <c r="AG325" s="734"/>
      <c r="AH325" s="735"/>
    </row>
    <row r="326" spans="1:36" ht="15" customHeight="1" x14ac:dyDescent="0.2">
      <c r="A326" s="714" t="s">
        <v>1606</v>
      </c>
      <c r="B326" s="715"/>
      <c r="C326" s="715"/>
      <c r="D326" s="715"/>
      <c r="E326" s="715"/>
      <c r="F326" s="715"/>
      <c r="G326" s="715"/>
      <c r="H326" s="715"/>
      <c r="I326" s="715"/>
      <c r="J326" s="716"/>
      <c r="K326" s="733">
        <f>K322+K323+K324+K325</f>
        <v>0</v>
      </c>
      <c r="L326" s="734"/>
      <c r="M326" s="735"/>
      <c r="N326" s="733">
        <f>N322+N323+N324+N325</f>
        <v>0</v>
      </c>
      <c r="O326" s="734"/>
      <c r="P326" s="735"/>
      <c r="Q326" s="733">
        <f>Q322+Q323+Q324+Q325</f>
        <v>0</v>
      </c>
      <c r="R326" s="734"/>
      <c r="S326" s="735"/>
      <c r="T326" s="733">
        <f>T322+T323+T324+T325</f>
        <v>0</v>
      </c>
      <c r="U326" s="734"/>
      <c r="V326" s="735"/>
      <c r="W326" s="733">
        <f>W322+W323+W324+W325</f>
        <v>0</v>
      </c>
      <c r="X326" s="734"/>
      <c r="Y326" s="735"/>
      <c r="Z326" s="733">
        <f>Z322+Z323+Z324+Z325</f>
        <v>0</v>
      </c>
      <c r="AA326" s="734"/>
      <c r="AB326" s="735"/>
      <c r="AC326" s="733">
        <f>AC322+AC323+AC324+AC325</f>
        <v>0</v>
      </c>
      <c r="AD326" s="734"/>
      <c r="AE326" s="735"/>
      <c r="AF326" s="733">
        <f>AF322+AF323+AF324+AF325</f>
        <v>0</v>
      </c>
      <c r="AG326" s="734"/>
      <c r="AH326" s="735"/>
    </row>
    <row r="327" spans="1:36" x14ac:dyDescent="0.2">
      <c r="A327" s="1007" t="s">
        <v>1609</v>
      </c>
      <c r="B327" s="855"/>
      <c r="C327" s="855"/>
      <c r="D327" s="855"/>
      <c r="E327" s="855"/>
      <c r="F327" s="855"/>
      <c r="G327" s="855"/>
      <c r="H327" s="855"/>
      <c r="I327" s="855"/>
      <c r="J327" s="855"/>
      <c r="K327" s="855"/>
      <c r="L327" s="855"/>
      <c r="M327" s="855"/>
      <c r="N327" s="855"/>
      <c r="O327" s="855"/>
      <c r="P327" s="855"/>
      <c r="Q327" s="855"/>
      <c r="R327" s="855"/>
      <c r="S327" s="855"/>
      <c r="T327" s="855"/>
      <c r="U327" s="855"/>
      <c r="V327" s="855"/>
      <c r="W327" s="855"/>
      <c r="X327" s="855"/>
      <c r="Y327" s="855"/>
      <c r="Z327" s="855"/>
      <c r="AA327" s="855"/>
      <c r="AB327" s="855"/>
      <c r="AC327" s="855"/>
      <c r="AD327" s="855"/>
      <c r="AE327" s="855"/>
      <c r="AF327" s="855"/>
      <c r="AG327" s="855"/>
      <c r="AH327" s="1008"/>
    </row>
    <row r="328" spans="1:36" ht="21.75" customHeight="1" x14ac:dyDescent="0.2">
      <c r="A328" s="714" t="s">
        <v>1602</v>
      </c>
      <c r="B328" s="715"/>
      <c r="C328" s="715"/>
      <c r="D328" s="715"/>
      <c r="E328" s="715"/>
      <c r="F328" s="715"/>
      <c r="G328" s="715"/>
      <c r="H328" s="715"/>
      <c r="I328" s="715"/>
      <c r="J328" s="716"/>
      <c r="K328" s="733">
        <f>K310-K316-K322</f>
        <v>0</v>
      </c>
      <c r="L328" s="734"/>
      <c r="M328" s="735"/>
      <c r="N328" s="733">
        <f>N310-N316-N322</f>
        <v>0</v>
      </c>
      <c r="O328" s="734"/>
      <c r="P328" s="735"/>
      <c r="Q328" s="733">
        <f>Q310-Q316-Q322</f>
        <v>0</v>
      </c>
      <c r="R328" s="734"/>
      <c r="S328" s="735"/>
      <c r="T328" s="733">
        <f>T310-T316-T322</f>
        <v>0</v>
      </c>
      <c r="U328" s="734"/>
      <c r="V328" s="735"/>
      <c r="W328" s="733">
        <f>W310-W316-W322</f>
        <v>0</v>
      </c>
      <c r="X328" s="734"/>
      <c r="Y328" s="735"/>
      <c r="Z328" s="733">
        <f>Z310-Z316-Z322</f>
        <v>0</v>
      </c>
      <c r="AA328" s="734"/>
      <c r="AB328" s="735"/>
      <c r="AC328" s="733">
        <f>AC310-AC316-AC322</f>
        <v>0</v>
      </c>
      <c r="AD328" s="734"/>
      <c r="AE328" s="735"/>
      <c r="AF328" s="733">
        <f>AF310-AF316-AF322</f>
        <v>0</v>
      </c>
      <c r="AG328" s="734"/>
      <c r="AH328" s="735"/>
    </row>
    <row r="329" spans="1:36" ht="15" customHeight="1" x14ac:dyDescent="0.2">
      <c r="A329" s="714" t="s">
        <v>1606</v>
      </c>
      <c r="B329" s="715"/>
      <c r="C329" s="715"/>
      <c r="D329" s="715"/>
      <c r="E329" s="715"/>
      <c r="F329" s="715"/>
      <c r="G329" s="715"/>
      <c r="H329" s="715"/>
      <c r="I329" s="715"/>
      <c r="J329" s="716"/>
      <c r="K329" s="733">
        <f>K314-K320-K326</f>
        <v>0</v>
      </c>
      <c r="L329" s="734"/>
      <c r="M329" s="735"/>
      <c r="N329" s="733">
        <f>N314-N320-N326</f>
        <v>0</v>
      </c>
      <c r="O329" s="734"/>
      <c r="P329" s="735"/>
      <c r="Q329" s="733">
        <f>Q314-Q320-Q326</f>
        <v>0</v>
      </c>
      <c r="R329" s="734"/>
      <c r="S329" s="735"/>
      <c r="T329" s="733">
        <f>T314-T320-T326</f>
        <v>0</v>
      </c>
      <c r="U329" s="734"/>
      <c r="V329" s="735"/>
      <c r="W329" s="733">
        <f>W314-W320-W326</f>
        <v>0</v>
      </c>
      <c r="X329" s="734"/>
      <c r="Y329" s="735"/>
      <c r="Z329" s="733">
        <f>Z314-Z320-Z326</f>
        <v>0</v>
      </c>
      <c r="AA329" s="734"/>
      <c r="AB329" s="735"/>
      <c r="AC329" s="733">
        <f>AC314-AC320-AC326</f>
        <v>0</v>
      </c>
      <c r="AD329" s="734"/>
      <c r="AE329" s="735"/>
      <c r="AF329" s="733">
        <f>AF314-AF320-AF326</f>
        <v>0</v>
      </c>
      <c r="AG329" s="734"/>
      <c r="AH329" s="735"/>
      <c r="AI329" s="271" t="str">
        <f>IF(ROUND(AF329-AF301,0)=0,"","CHYBA")</f>
        <v/>
      </c>
      <c r="AJ329" s="271" t="s">
        <v>2378</v>
      </c>
    </row>
    <row r="331" spans="1:36" hidden="1" x14ac:dyDescent="0.2">
      <c r="A331" s="1007" t="s">
        <v>1591</v>
      </c>
      <c r="B331" s="855"/>
      <c r="C331" s="855"/>
      <c r="D331" s="855"/>
      <c r="E331" s="855"/>
      <c r="F331" s="855"/>
      <c r="G331" s="855"/>
      <c r="H331" s="855"/>
      <c r="I331" s="855"/>
      <c r="J331" s="855"/>
      <c r="K331" s="855"/>
      <c r="L331" s="855"/>
      <c r="M331" s="855"/>
      <c r="N331" s="855"/>
      <c r="O331" s="855"/>
      <c r="P331" s="1008"/>
      <c r="Q331" s="1007" t="s">
        <v>1610</v>
      </c>
      <c r="R331" s="855"/>
      <c r="S331" s="855"/>
      <c r="T331" s="855"/>
      <c r="U331" s="855"/>
      <c r="V331" s="855"/>
      <c r="W331" s="855"/>
      <c r="X331" s="855"/>
      <c r="Y331" s="855"/>
      <c r="Z331" s="855"/>
      <c r="AA331" s="855"/>
      <c r="AB331" s="855"/>
      <c r="AC331" s="855"/>
      <c r="AD331" s="855"/>
      <c r="AE331" s="855"/>
      <c r="AF331" s="855"/>
      <c r="AG331" s="855"/>
      <c r="AH331" s="1008"/>
    </row>
    <row r="332" spans="1:36" s="272" customFormat="1" ht="24" hidden="1" customHeight="1" x14ac:dyDescent="0.2">
      <c r="A332" s="714" t="s">
        <v>1611</v>
      </c>
      <c r="B332" s="715"/>
      <c r="C332" s="715"/>
      <c r="D332" s="715"/>
      <c r="E332" s="715"/>
      <c r="F332" s="715"/>
      <c r="G332" s="715"/>
      <c r="H332" s="715"/>
      <c r="I332" s="715"/>
      <c r="J332" s="715"/>
      <c r="K332" s="715"/>
      <c r="L332" s="715"/>
      <c r="M332" s="715"/>
      <c r="N332" s="715"/>
      <c r="O332" s="715"/>
      <c r="P332" s="716"/>
      <c r="Q332" s="733">
        <v>0</v>
      </c>
      <c r="R332" s="734"/>
      <c r="S332" s="734"/>
      <c r="T332" s="734"/>
      <c r="U332" s="734"/>
      <c r="V332" s="734"/>
      <c r="W332" s="734"/>
      <c r="X332" s="734"/>
      <c r="Y332" s="734"/>
      <c r="Z332" s="734"/>
      <c r="AA332" s="734"/>
      <c r="AB332" s="734"/>
      <c r="AC332" s="734"/>
      <c r="AD332" s="734"/>
      <c r="AE332" s="734"/>
      <c r="AF332" s="734"/>
      <c r="AG332" s="734"/>
      <c r="AH332" s="735"/>
    </row>
    <row r="333" spans="1:36" s="272" customFormat="1" x14ac:dyDescent="0.2">
      <c r="A333" s="451"/>
      <c r="B333" s="451"/>
      <c r="C333" s="451"/>
      <c r="D333" s="451"/>
      <c r="E333" s="451"/>
      <c r="F333" s="451"/>
      <c r="G333" s="451"/>
      <c r="H333" s="451"/>
      <c r="I333" s="451"/>
      <c r="J333" s="451"/>
      <c r="K333" s="451"/>
      <c r="L333" s="451"/>
      <c r="M333" s="451"/>
      <c r="N333" s="451"/>
      <c r="O333" s="451"/>
      <c r="P333" s="451"/>
      <c r="Q333" s="452"/>
      <c r="R333" s="452"/>
      <c r="S333" s="452"/>
      <c r="T333" s="452"/>
      <c r="U333" s="452"/>
      <c r="V333" s="452"/>
      <c r="W333" s="452"/>
      <c r="X333" s="452"/>
      <c r="Y333" s="452"/>
      <c r="Z333" s="452"/>
      <c r="AA333" s="452"/>
      <c r="AB333" s="452"/>
      <c r="AC333" s="452"/>
      <c r="AD333" s="452"/>
      <c r="AE333" s="452"/>
      <c r="AF333" s="452"/>
      <c r="AG333" s="452"/>
      <c r="AH333" s="452"/>
    </row>
    <row r="334" spans="1:36" s="272" customFormat="1" ht="24" hidden="1" customHeight="1" x14ac:dyDescent="0.2">
      <c r="A334" s="752" t="s">
        <v>2329</v>
      </c>
      <c r="B334" s="752"/>
      <c r="C334" s="752"/>
      <c r="D334" s="752"/>
      <c r="E334" s="752"/>
      <c r="F334" s="752"/>
      <c r="G334" s="752"/>
      <c r="H334" s="752"/>
      <c r="I334" s="752"/>
      <c r="J334" s="752"/>
      <c r="K334" s="752"/>
      <c r="L334" s="752"/>
      <c r="M334" s="752"/>
      <c r="N334" s="752"/>
      <c r="O334" s="752"/>
      <c r="P334" s="752"/>
      <c r="Q334" s="752"/>
      <c r="R334" s="752"/>
      <c r="S334" s="752"/>
      <c r="T334" s="752"/>
      <c r="U334" s="752"/>
      <c r="V334" s="752"/>
      <c r="W334" s="752"/>
      <c r="X334" s="752"/>
      <c r="Y334" s="752"/>
      <c r="Z334" s="752"/>
      <c r="AA334" s="752"/>
      <c r="AB334" s="752"/>
      <c r="AC334" s="752"/>
      <c r="AD334" s="752"/>
      <c r="AE334" s="752"/>
      <c r="AF334" s="752"/>
      <c r="AG334" s="752"/>
      <c r="AH334" s="752"/>
    </row>
    <row r="335" spans="1:36" hidden="1" x14ac:dyDescent="0.2"/>
    <row r="336" spans="1:36" ht="15" hidden="1" customHeight="1" x14ac:dyDescent="0.2">
      <c r="A336" s="729" t="s">
        <v>1612</v>
      </c>
      <c r="B336" s="729"/>
      <c r="C336" s="729"/>
      <c r="D336" s="729"/>
      <c r="E336" s="729"/>
      <c r="F336" s="729"/>
      <c r="G336" s="729"/>
      <c r="H336" s="729"/>
      <c r="I336" s="729"/>
      <c r="J336" s="729"/>
      <c r="K336" s="729"/>
      <c r="L336" s="729"/>
      <c r="M336" s="729"/>
      <c r="N336" s="729"/>
      <c r="O336" s="729"/>
      <c r="P336" s="729"/>
      <c r="Q336" s="729"/>
      <c r="R336" s="729"/>
      <c r="S336" s="729"/>
      <c r="T336" s="729"/>
      <c r="U336" s="729"/>
      <c r="V336" s="729"/>
      <c r="W336" s="729"/>
      <c r="X336" s="729"/>
      <c r="Y336" s="729"/>
      <c r="Z336" s="729"/>
      <c r="AA336" s="729"/>
      <c r="AB336" s="729"/>
      <c r="AC336" s="729"/>
      <c r="AD336" s="729"/>
      <c r="AE336" s="729"/>
      <c r="AF336" s="729"/>
      <c r="AG336" s="729"/>
      <c r="AH336" s="729"/>
    </row>
    <row r="337" spans="1:34" hidden="1" x14ac:dyDescent="0.2"/>
    <row r="338" spans="1:34" hidden="1" x14ac:dyDescent="0.2">
      <c r="B338" s="421" t="s">
        <v>1613</v>
      </c>
    </row>
    <row r="339" spans="1:34" hidden="1" x14ac:dyDescent="0.2">
      <c r="B339" s="421" t="s">
        <v>1614</v>
      </c>
    </row>
    <row r="340" spans="1:34" hidden="1" x14ac:dyDescent="0.2">
      <c r="B340" s="421" t="s">
        <v>1615</v>
      </c>
    </row>
    <row r="341" spans="1:34" hidden="1" x14ac:dyDescent="0.2"/>
    <row r="342" spans="1:34" ht="15" hidden="1" customHeight="1" x14ac:dyDescent="0.2">
      <c r="A342" s="1081" t="s">
        <v>1616</v>
      </c>
      <c r="B342" s="1081"/>
      <c r="C342" s="1081"/>
      <c r="D342" s="1081"/>
      <c r="E342" s="1081"/>
      <c r="F342" s="1081"/>
      <c r="G342" s="1081"/>
      <c r="H342" s="1081"/>
      <c r="I342" s="1081"/>
      <c r="J342" s="1081"/>
      <c r="K342" s="1081"/>
      <c r="L342" s="1081"/>
      <c r="M342" s="1081"/>
      <c r="N342" s="1081"/>
      <c r="O342" s="1081"/>
      <c r="P342" s="1081"/>
      <c r="Q342" s="1081"/>
      <c r="R342" s="1081"/>
      <c r="S342" s="1081"/>
      <c r="T342" s="1081"/>
      <c r="U342" s="1081"/>
      <c r="V342" s="1081"/>
      <c r="W342" s="1081"/>
      <c r="X342" s="1081"/>
      <c r="Y342" s="1081"/>
      <c r="Z342" s="1081"/>
      <c r="AA342" s="1081"/>
      <c r="AB342" s="1081"/>
      <c r="AC342" s="1081"/>
      <c r="AD342" s="1081"/>
      <c r="AE342" s="1081"/>
      <c r="AF342" s="1081"/>
      <c r="AG342" s="1081"/>
      <c r="AH342" s="1081"/>
    </row>
    <row r="343" spans="1:34" hidden="1" x14ac:dyDescent="0.2">
      <c r="A343" s="1081"/>
      <c r="B343" s="1081"/>
      <c r="C343" s="1081"/>
      <c r="D343" s="1081"/>
      <c r="E343" s="1081"/>
      <c r="F343" s="1081"/>
      <c r="G343" s="1081"/>
      <c r="H343" s="1081"/>
      <c r="I343" s="1081"/>
      <c r="J343" s="1081"/>
      <c r="K343" s="1081"/>
      <c r="L343" s="1081"/>
      <c r="M343" s="1081"/>
      <c r="N343" s="1081"/>
      <c r="O343" s="1081"/>
      <c r="P343" s="1081"/>
      <c r="Q343" s="1081"/>
      <c r="R343" s="1081"/>
      <c r="S343" s="1081"/>
      <c r="T343" s="1081"/>
      <c r="U343" s="1081"/>
      <c r="V343" s="1081"/>
      <c r="W343" s="1081"/>
      <c r="X343" s="1081"/>
      <c r="Y343" s="1081"/>
      <c r="Z343" s="1081"/>
      <c r="AA343" s="1081"/>
      <c r="AB343" s="1081"/>
      <c r="AC343" s="1081"/>
      <c r="AD343" s="1081"/>
      <c r="AE343" s="1081"/>
      <c r="AF343" s="1081"/>
      <c r="AG343" s="1081"/>
      <c r="AH343" s="1081"/>
    </row>
    <row r="344" spans="1:34" ht="12" hidden="1" customHeight="1" x14ac:dyDescent="0.2">
      <c r="A344" s="1081"/>
      <c r="B344" s="1081"/>
      <c r="C344" s="1081"/>
      <c r="D344" s="1081"/>
      <c r="E344" s="1081"/>
      <c r="F344" s="1081"/>
      <c r="G344" s="1081"/>
      <c r="H344" s="1081"/>
      <c r="I344" s="1081"/>
      <c r="J344" s="1081"/>
      <c r="K344" s="1081"/>
      <c r="L344" s="1081"/>
      <c r="M344" s="1081"/>
      <c r="N344" s="1081"/>
      <c r="O344" s="1081"/>
      <c r="P344" s="1081"/>
      <c r="Q344" s="1081"/>
      <c r="R344" s="1081"/>
      <c r="S344" s="1081"/>
      <c r="T344" s="1081"/>
      <c r="U344" s="1081"/>
      <c r="V344" s="1081"/>
      <c r="W344" s="1081"/>
      <c r="X344" s="1081"/>
      <c r="Y344" s="1081"/>
      <c r="Z344" s="1081"/>
      <c r="AA344" s="1081"/>
      <c r="AB344" s="1081"/>
      <c r="AC344" s="1081"/>
      <c r="AD344" s="1081"/>
      <c r="AE344" s="1081"/>
      <c r="AF344" s="1081"/>
      <c r="AG344" s="1081"/>
      <c r="AH344" s="1081"/>
    </row>
    <row r="345" spans="1:34" ht="15" hidden="1" customHeight="1" x14ac:dyDescent="0.2">
      <c r="A345" s="453"/>
      <c r="B345" s="453"/>
      <c r="C345" s="453"/>
      <c r="D345" s="453"/>
      <c r="E345" s="453"/>
      <c r="F345" s="453"/>
      <c r="G345" s="453"/>
      <c r="H345" s="453"/>
      <c r="I345" s="453"/>
      <c r="J345" s="453"/>
      <c r="K345" s="453"/>
      <c r="L345" s="453"/>
      <c r="M345" s="453"/>
      <c r="N345" s="453"/>
      <c r="O345" s="453"/>
      <c r="P345" s="453"/>
      <c r="Q345" s="453"/>
      <c r="R345" s="453"/>
      <c r="S345" s="453"/>
      <c r="T345" s="453"/>
      <c r="U345" s="453"/>
      <c r="V345" s="453"/>
      <c r="W345" s="453"/>
      <c r="X345" s="453"/>
      <c r="Y345" s="453"/>
      <c r="Z345" s="453"/>
      <c r="AA345" s="453"/>
      <c r="AB345" s="453"/>
      <c r="AC345" s="453"/>
      <c r="AD345" s="453"/>
      <c r="AE345" s="453"/>
      <c r="AF345" s="453"/>
      <c r="AG345" s="453"/>
    </row>
    <row r="346" spans="1:34" ht="15" hidden="1" customHeight="1" x14ac:dyDescent="0.2">
      <c r="A346" s="1081" t="s">
        <v>1617</v>
      </c>
      <c r="B346" s="1081"/>
      <c r="C346" s="1081"/>
      <c r="D346" s="1081"/>
      <c r="E346" s="1081"/>
      <c r="F346" s="1081"/>
      <c r="G346" s="1081"/>
      <c r="H346" s="1081"/>
      <c r="I346" s="1081"/>
      <c r="J346" s="1081"/>
      <c r="K346" s="1081"/>
      <c r="L346" s="1081"/>
      <c r="M346" s="1081"/>
      <c r="N346" s="1081"/>
      <c r="O346" s="1081"/>
      <c r="P346" s="1081"/>
      <c r="Q346" s="1081"/>
      <c r="R346" s="1081"/>
      <c r="S346" s="1081"/>
      <c r="T346" s="1081"/>
      <c r="U346" s="1081"/>
      <c r="V346" s="1081"/>
      <c r="W346" s="1081"/>
      <c r="X346" s="1081"/>
      <c r="Y346" s="1081"/>
      <c r="Z346" s="1081"/>
      <c r="AA346" s="1081"/>
      <c r="AB346" s="1081"/>
      <c r="AC346" s="1081"/>
      <c r="AD346" s="1081"/>
      <c r="AE346" s="1081"/>
      <c r="AF346" s="1081"/>
      <c r="AG346" s="1081"/>
      <c r="AH346" s="1081"/>
    </row>
    <row r="347" spans="1:34" hidden="1" x14ac:dyDescent="0.2"/>
    <row r="348" spans="1:34" ht="15" hidden="1" customHeight="1" x14ac:dyDescent="0.2">
      <c r="A348" s="1081" t="s">
        <v>1618</v>
      </c>
      <c r="B348" s="1081"/>
      <c r="C348" s="1081"/>
      <c r="D348" s="1081"/>
      <c r="E348" s="1081"/>
      <c r="F348" s="1081"/>
      <c r="G348" s="1081"/>
      <c r="H348" s="1081"/>
      <c r="I348" s="1081"/>
      <c r="J348" s="1081"/>
      <c r="K348" s="1081"/>
      <c r="L348" s="1081"/>
      <c r="M348" s="1081"/>
      <c r="N348" s="1081"/>
      <c r="O348" s="1081"/>
      <c r="P348" s="1081"/>
      <c r="Q348" s="1081"/>
      <c r="R348" s="1081"/>
      <c r="S348" s="1081"/>
      <c r="T348" s="1081"/>
      <c r="U348" s="1081"/>
      <c r="V348" s="1081"/>
      <c r="W348" s="1081"/>
      <c r="X348" s="1081"/>
      <c r="Y348" s="1081"/>
      <c r="Z348" s="1081"/>
      <c r="AA348" s="1081"/>
      <c r="AB348" s="1081"/>
      <c r="AC348" s="1081"/>
      <c r="AD348" s="1081"/>
      <c r="AE348" s="1081"/>
      <c r="AF348" s="1081"/>
      <c r="AG348" s="1081"/>
      <c r="AH348" s="1081"/>
    </row>
    <row r="349" spans="1:34" hidden="1" x14ac:dyDescent="0.2"/>
    <row r="350" spans="1:34" ht="15" hidden="1" customHeight="1" x14ac:dyDescent="0.2">
      <c r="A350" s="1081" t="s">
        <v>1619</v>
      </c>
      <c r="B350" s="1081"/>
      <c r="C350" s="1081"/>
      <c r="D350" s="1081"/>
      <c r="E350" s="1081"/>
      <c r="F350" s="1081"/>
      <c r="G350" s="1081"/>
      <c r="H350" s="1081"/>
      <c r="I350" s="1081"/>
      <c r="J350" s="1081"/>
      <c r="K350" s="1081"/>
      <c r="L350" s="1081"/>
      <c r="M350" s="1081"/>
      <c r="N350" s="1081"/>
      <c r="O350" s="1081"/>
      <c r="P350" s="1081"/>
      <c r="Q350" s="1081"/>
      <c r="R350" s="1081"/>
      <c r="S350" s="1081"/>
      <c r="T350" s="1081"/>
      <c r="U350" s="1081"/>
      <c r="V350" s="1081"/>
      <c r="W350" s="1081"/>
      <c r="X350" s="1081"/>
      <c r="Y350" s="1081"/>
      <c r="Z350" s="1081"/>
      <c r="AA350" s="1081"/>
      <c r="AB350" s="1081"/>
      <c r="AC350" s="1081"/>
      <c r="AD350" s="1081"/>
      <c r="AE350" s="1081"/>
      <c r="AF350" s="1081"/>
      <c r="AG350" s="1081"/>
      <c r="AH350" s="1081"/>
    </row>
    <row r="351" spans="1:34" hidden="1" x14ac:dyDescent="0.2">
      <c r="A351" s="1081"/>
      <c r="B351" s="1081"/>
      <c r="C351" s="1081"/>
      <c r="D351" s="1081"/>
      <c r="E351" s="1081"/>
      <c r="F351" s="1081"/>
      <c r="G351" s="1081"/>
      <c r="H351" s="1081"/>
      <c r="I351" s="1081"/>
      <c r="J351" s="1081"/>
      <c r="K351" s="1081"/>
      <c r="L351" s="1081"/>
      <c r="M351" s="1081"/>
      <c r="N351" s="1081"/>
      <c r="O351" s="1081"/>
      <c r="P351" s="1081"/>
      <c r="Q351" s="1081"/>
      <c r="R351" s="1081"/>
      <c r="S351" s="1081"/>
      <c r="T351" s="1081"/>
      <c r="U351" s="1081"/>
      <c r="V351" s="1081"/>
      <c r="W351" s="1081"/>
      <c r="X351" s="1081"/>
      <c r="Y351" s="1081"/>
      <c r="Z351" s="1081"/>
      <c r="AA351" s="1081"/>
      <c r="AB351" s="1081"/>
      <c r="AC351" s="1081"/>
      <c r="AD351" s="1081"/>
      <c r="AE351" s="1081"/>
      <c r="AF351" s="1081"/>
      <c r="AG351" s="1081"/>
      <c r="AH351" s="1081"/>
    </row>
    <row r="353" spans="1:38" x14ac:dyDescent="0.2">
      <c r="A353" s="421" t="s">
        <v>1620</v>
      </c>
      <c r="D353" s="421" t="s">
        <v>1621</v>
      </c>
    </row>
    <row r="355" spans="1:38" ht="15" customHeight="1" x14ac:dyDescent="0.2">
      <c r="A355" s="1081" t="s">
        <v>1622</v>
      </c>
      <c r="B355" s="1081"/>
      <c r="C355" s="1081"/>
      <c r="D355" s="1081"/>
      <c r="E355" s="1081"/>
      <c r="F355" s="1081"/>
      <c r="G355" s="1081"/>
      <c r="H355" s="1081"/>
      <c r="I355" s="1081"/>
      <c r="J355" s="1081"/>
      <c r="K355" s="1081"/>
      <c r="L355" s="1081"/>
      <c r="M355" s="1081"/>
      <c r="N355" s="1081"/>
      <c r="O355" s="1081"/>
      <c r="P355" s="1081"/>
      <c r="Q355" s="1081"/>
      <c r="R355" s="1081"/>
      <c r="S355" s="1081"/>
      <c r="T355" s="1081"/>
      <c r="U355" s="1081"/>
      <c r="V355" s="1081"/>
      <c r="W355" s="1081"/>
      <c r="X355" s="1081"/>
      <c r="Y355" s="1081"/>
      <c r="Z355" s="1081"/>
      <c r="AA355" s="1081"/>
      <c r="AB355" s="1081"/>
      <c r="AC355" s="1081"/>
      <c r="AD355" s="1081"/>
      <c r="AE355" s="1081"/>
      <c r="AF355" s="1081"/>
      <c r="AG355" s="1081"/>
      <c r="AH355" s="1081"/>
    </row>
    <row r="356" spans="1:38" x14ac:dyDescent="0.2">
      <c r="A356" s="1081"/>
      <c r="B356" s="1081"/>
      <c r="C356" s="1081"/>
      <c r="D356" s="1081"/>
      <c r="E356" s="1081"/>
      <c r="F356" s="1081"/>
      <c r="G356" s="1081"/>
      <c r="H356" s="1081"/>
      <c r="I356" s="1081"/>
      <c r="J356" s="1081"/>
      <c r="K356" s="1081"/>
      <c r="L356" s="1081"/>
      <c r="M356" s="1081"/>
      <c r="N356" s="1081"/>
      <c r="O356" s="1081"/>
      <c r="P356" s="1081"/>
      <c r="Q356" s="1081"/>
      <c r="R356" s="1081"/>
      <c r="S356" s="1081"/>
      <c r="T356" s="1081"/>
      <c r="U356" s="1081"/>
      <c r="V356" s="1081"/>
      <c r="W356" s="1081"/>
      <c r="X356" s="1081"/>
      <c r="Y356" s="1081"/>
      <c r="Z356" s="1081"/>
      <c r="AA356" s="1081"/>
      <c r="AB356" s="1081"/>
      <c r="AC356" s="1081"/>
      <c r="AD356" s="1081"/>
      <c r="AE356" s="1081"/>
      <c r="AF356" s="1081"/>
      <c r="AG356" s="1081"/>
      <c r="AH356" s="1081"/>
    </row>
    <row r="358" spans="1:38" ht="15" customHeight="1" x14ac:dyDescent="0.2">
      <c r="A358" s="1013" t="s">
        <v>1623</v>
      </c>
      <c r="B358" s="1014"/>
      <c r="C358" s="1014"/>
      <c r="D358" s="1014"/>
      <c r="E358" s="1014"/>
      <c r="F358" s="1014"/>
      <c r="G358" s="1014"/>
      <c r="H358" s="748" t="s">
        <v>510</v>
      </c>
      <c r="I358" s="749"/>
      <c r="J358" s="749"/>
      <c r="K358" s="749"/>
      <c r="L358" s="749"/>
      <c r="M358" s="749"/>
      <c r="N358" s="749"/>
      <c r="O358" s="749"/>
      <c r="P358" s="749"/>
      <c r="Q358" s="749"/>
      <c r="R358" s="749"/>
      <c r="S358" s="749"/>
      <c r="T358" s="749"/>
      <c r="U358" s="749"/>
      <c r="V358" s="749"/>
      <c r="W358" s="749"/>
      <c r="X358" s="749"/>
      <c r="Y358" s="749"/>
      <c r="Z358" s="749"/>
      <c r="AA358" s="749"/>
      <c r="AB358" s="749"/>
      <c r="AC358" s="749"/>
      <c r="AD358" s="749"/>
      <c r="AE358" s="749"/>
      <c r="AF358" s="749"/>
      <c r="AG358" s="749"/>
      <c r="AH358" s="750"/>
    </row>
    <row r="359" spans="1:38" ht="15" customHeight="1" x14ac:dyDescent="0.2">
      <c r="A359" s="995"/>
      <c r="B359" s="990"/>
      <c r="C359" s="990"/>
      <c r="D359" s="990"/>
      <c r="E359" s="990"/>
      <c r="F359" s="990"/>
      <c r="G359" s="990"/>
      <c r="H359" s="1073" t="s">
        <v>1624</v>
      </c>
      <c r="I359" s="1074"/>
      <c r="J359" s="1075"/>
      <c r="K359" s="1213" t="s">
        <v>1558</v>
      </c>
      <c r="L359" s="1214"/>
      <c r="M359" s="1173"/>
      <c r="N359" s="1213" t="s">
        <v>1625</v>
      </c>
      <c r="O359" s="1214"/>
      <c r="P359" s="1173"/>
      <c r="Q359" s="1213" t="s">
        <v>2826</v>
      </c>
      <c r="R359" s="1214"/>
      <c r="S359" s="1173"/>
      <c r="T359" s="1213" t="s">
        <v>1627</v>
      </c>
      <c r="U359" s="1214"/>
      <c r="V359" s="1173"/>
      <c r="W359" s="1213" t="s">
        <v>1628</v>
      </c>
      <c r="X359" s="1214"/>
      <c r="Y359" s="1173"/>
      <c r="Z359" s="1213" t="s">
        <v>1629</v>
      </c>
      <c r="AA359" s="1214"/>
      <c r="AB359" s="1173"/>
      <c r="AC359" s="1213" t="s">
        <v>1630</v>
      </c>
      <c r="AD359" s="1214"/>
      <c r="AE359" s="1173"/>
      <c r="AF359" s="1213" t="s">
        <v>1539</v>
      </c>
      <c r="AG359" s="1214"/>
      <c r="AH359" s="1173"/>
    </row>
    <row r="360" spans="1:38" ht="66" customHeight="1" x14ac:dyDescent="0.2">
      <c r="A360" s="1016"/>
      <c r="B360" s="1017"/>
      <c r="C360" s="1017"/>
      <c r="D360" s="1017"/>
      <c r="E360" s="1017"/>
      <c r="F360" s="1017"/>
      <c r="G360" s="1017"/>
      <c r="H360" s="1076"/>
      <c r="I360" s="1077"/>
      <c r="J360" s="1078"/>
      <c r="K360" s="1076"/>
      <c r="L360" s="1077"/>
      <c r="M360" s="1078"/>
      <c r="N360" s="1076"/>
      <c r="O360" s="1077"/>
      <c r="P360" s="1078"/>
      <c r="Q360" s="1076"/>
      <c r="R360" s="1077"/>
      <c r="S360" s="1078"/>
      <c r="T360" s="1076"/>
      <c r="U360" s="1077"/>
      <c r="V360" s="1078"/>
      <c r="W360" s="1076"/>
      <c r="X360" s="1077"/>
      <c r="Y360" s="1078"/>
      <c r="Z360" s="1076"/>
      <c r="AA360" s="1077"/>
      <c r="AB360" s="1078"/>
      <c r="AC360" s="1076"/>
      <c r="AD360" s="1077"/>
      <c r="AE360" s="1078"/>
      <c r="AF360" s="1076"/>
      <c r="AG360" s="1077"/>
      <c r="AH360" s="1078"/>
    </row>
    <row r="361" spans="1:38" ht="15" customHeight="1" x14ac:dyDescent="0.2">
      <c r="A361" s="748" t="s">
        <v>458</v>
      </c>
      <c r="B361" s="749"/>
      <c r="C361" s="749"/>
      <c r="D361" s="749"/>
      <c r="E361" s="749"/>
      <c r="F361" s="749"/>
      <c r="G361" s="749"/>
      <c r="H361" s="748" t="s">
        <v>459</v>
      </c>
      <c r="I361" s="749"/>
      <c r="J361" s="750"/>
      <c r="K361" s="748" t="s">
        <v>460</v>
      </c>
      <c r="L361" s="749"/>
      <c r="M361" s="750"/>
      <c r="N361" s="748" t="s">
        <v>1595</v>
      </c>
      <c r="O361" s="749"/>
      <c r="P361" s="750"/>
      <c r="Q361" s="748" t="s">
        <v>1596</v>
      </c>
      <c r="R361" s="749"/>
      <c r="S361" s="750"/>
      <c r="T361" s="748" t="s">
        <v>1597</v>
      </c>
      <c r="U361" s="749"/>
      <c r="V361" s="750"/>
      <c r="W361" s="748" t="s">
        <v>1598</v>
      </c>
      <c r="X361" s="749"/>
      <c r="Y361" s="750"/>
      <c r="Z361" s="748" t="s">
        <v>1599</v>
      </c>
      <c r="AA361" s="749"/>
      <c r="AB361" s="750"/>
      <c r="AC361" s="748" t="s">
        <v>1600</v>
      </c>
      <c r="AD361" s="749"/>
      <c r="AE361" s="750"/>
      <c r="AF361" s="748" t="s">
        <v>1631</v>
      </c>
      <c r="AG361" s="749"/>
      <c r="AH361" s="750"/>
    </row>
    <row r="362" spans="1:38" x14ac:dyDescent="0.2">
      <c r="A362" s="1007" t="s">
        <v>1601</v>
      </c>
      <c r="B362" s="855"/>
      <c r="C362" s="855"/>
      <c r="D362" s="855"/>
      <c r="E362" s="855"/>
      <c r="F362" s="855"/>
      <c r="G362" s="855"/>
      <c r="H362" s="855"/>
      <c r="I362" s="855"/>
      <c r="J362" s="855"/>
      <c r="K362" s="855"/>
      <c r="L362" s="855"/>
      <c r="M362" s="855"/>
      <c r="N362" s="855"/>
      <c r="O362" s="855"/>
      <c r="P362" s="855"/>
      <c r="Q362" s="855"/>
      <c r="R362" s="855"/>
      <c r="S362" s="855"/>
      <c r="T362" s="855"/>
      <c r="U362" s="855"/>
      <c r="V362" s="855"/>
      <c r="W362" s="855"/>
      <c r="X362" s="855"/>
      <c r="Y362" s="855"/>
      <c r="Z362" s="855"/>
      <c r="AA362" s="855"/>
      <c r="AB362" s="855"/>
      <c r="AC362" s="855"/>
      <c r="AD362" s="855"/>
      <c r="AE362" s="855"/>
      <c r="AF362" s="855"/>
      <c r="AG362" s="855"/>
      <c r="AH362" s="1008"/>
    </row>
    <row r="363" spans="1:38" ht="24" customHeight="1" x14ac:dyDescent="0.2">
      <c r="A363" s="714" t="s">
        <v>1602</v>
      </c>
      <c r="B363" s="715"/>
      <c r="C363" s="715"/>
      <c r="D363" s="715"/>
      <c r="E363" s="715"/>
      <c r="F363" s="715"/>
      <c r="G363" s="715"/>
      <c r="H363" s="1234">
        <v>47339</v>
      </c>
      <c r="I363" s="1033"/>
      <c r="J363" s="1034"/>
      <c r="K363" s="1052">
        <v>694080</v>
      </c>
      <c r="L363" s="1053"/>
      <c r="M363" s="1054"/>
      <c r="N363" s="1052">
        <v>1375624</v>
      </c>
      <c r="O363" s="1053"/>
      <c r="P363" s="1054"/>
      <c r="Q363" s="1052"/>
      <c r="R363" s="1053"/>
      <c r="S363" s="1054"/>
      <c r="T363" s="1052"/>
      <c r="U363" s="1053"/>
      <c r="V363" s="1054"/>
      <c r="W363" s="1052"/>
      <c r="X363" s="1053"/>
      <c r="Y363" s="1054"/>
      <c r="Z363" s="1052"/>
      <c r="AA363" s="1053"/>
      <c r="AB363" s="1054"/>
      <c r="AC363" s="1052"/>
      <c r="AD363" s="1053"/>
      <c r="AE363" s="1054"/>
      <c r="AF363" s="1052">
        <f>SUM(H363:AE363)</f>
        <v>2117043</v>
      </c>
      <c r="AG363" s="1053"/>
      <c r="AH363" s="1054"/>
    </row>
    <row r="364" spans="1:38" ht="15" customHeight="1" x14ac:dyDescent="0.2">
      <c r="A364" s="714" t="s">
        <v>1603</v>
      </c>
      <c r="B364" s="715"/>
      <c r="C364" s="715"/>
      <c r="D364" s="715"/>
      <c r="E364" s="715"/>
      <c r="F364" s="715"/>
      <c r="G364" s="715"/>
      <c r="H364" s="1032"/>
      <c r="I364" s="1033"/>
      <c r="J364" s="1034"/>
      <c r="K364" s="1052"/>
      <c r="L364" s="1053"/>
      <c r="M364" s="1054"/>
      <c r="N364" s="1052">
        <v>143559</v>
      </c>
      <c r="O364" s="1053"/>
      <c r="P364" s="1054"/>
      <c r="Q364" s="1052"/>
      <c r="R364" s="1053"/>
      <c r="S364" s="1054"/>
      <c r="T364" s="1052"/>
      <c r="U364" s="1053"/>
      <c r="V364" s="1054"/>
      <c r="W364" s="1052"/>
      <c r="X364" s="1053"/>
      <c r="Y364" s="1054"/>
      <c r="Z364" s="1052"/>
      <c r="AA364" s="1053"/>
      <c r="AB364" s="1054"/>
      <c r="AC364" s="1052"/>
      <c r="AD364" s="1053"/>
      <c r="AE364" s="1054"/>
      <c r="AF364" s="1052">
        <f>SUM(I364:AE364)</f>
        <v>143559</v>
      </c>
      <c r="AG364" s="1053"/>
      <c r="AH364" s="1054"/>
    </row>
    <row r="365" spans="1:38" ht="15" customHeight="1" x14ac:dyDescent="0.2">
      <c r="A365" s="714" t="s">
        <v>1604</v>
      </c>
      <c r="B365" s="715"/>
      <c r="C365" s="715"/>
      <c r="D365" s="715"/>
      <c r="E365" s="715"/>
      <c r="F365" s="715"/>
      <c r="G365" s="715"/>
      <c r="H365" s="1032"/>
      <c r="I365" s="1033"/>
      <c r="J365" s="1034"/>
      <c r="K365" s="1052"/>
      <c r="L365" s="1053"/>
      <c r="M365" s="1054"/>
      <c r="N365" s="1052">
        <v>-22499</v>
      </c>
      <c r="O365" s="1053"/>
      <c r="P365" s="1054"/>
      <c r="Q365" s="1052"/>
      <c r="R365" s="1053"/>
      <c r="S365" s="1054"/>
      <c r="T365" s="1052"/>
      <c r="U365" s="1053"/>
      <c r="V365" s="1054"/>
      <c r="W365" s="1052"/>
      <c r="X365" s="1053"/>
      <c r="Y365" s="1054"/>
      <c r="Z365" s="1052"/>
      <c r="AA365" s="1053"/>
      <c r="AB365" s="1054"/>
      <c r="AC365" s="1052"/>
      <c r="AD365" s="1053"/>
      <c r="AE365" s="1054"/>
      <c r="AF365" s="1052">
        <f>SUM(I365:AE365)</f>
        <v>-22499</v>
      </c>
      <c r="AG365" s="1053"/>
      <c r="AH365" s="1054"/>
    </row>
    <row r="366" spans="1:38" ht="15" customHeight="1" x14ac:dyDescent="0.2">
      <c r="A366" s="714" t="s">
        <v>1605</v>
      </c>
      <c r="B366" s="715"/>
      <c r="C366" s="715"/>
      <c r="D366" s="715"/>
      <c r="E366" s="715"/>
      <c r="F366" s="715"/>
      <c r="G366" s="715"/>
      <c r="H366" s="1032"/>
      <c r="I366" s="1033"/>
      <c r="J366" s="1034"/>
      <c r="K366" s="1052"/>
      <c r="L366" s="1053"/>
      <c r="M366" s="1054"/>
      <c r="N366" s="1052"/>
      <c r="O366" s="1053"/>
      <c r="P366" s="1054"/>
      <c r="Q366" s="1052"/>
      <c r="R366" s="1053"/>
      <c r="S366" s="1054"/>
      <c r="T366" s="1052"/>
      <c r="U366" s="1053"/>
      <c r="V366" s="1054"/>
      <c r="W366" s="1052"/>
      <c r="X366" s="1053"/>
      <c r="Y366" s="1054"/>
      <c r="Z366" s="1052"/>
      <c r="AA366" s="1053"/>
      <c r="AB366" s="1054"/>
      <c r="AC366" s="1052"/>
      <c r="AD366" s="1053"/>
      <c r="AE366" s="1054"/>
      <c r="AF366" s="1052">
        <f>SUM(I366:AE366)</f>
        <v>0</v>
      </c>
      <c r="AG366" s="1053"/>
      <c r="AH366" s="1054"/>
    </row>
    <row r="367" spans="1:38" ht="22.5" customHeight="1" x14ac:dyDescent="0.2">
      <c r="A367" s="714" t="s">
        <v>1606</v>
      </c>
      <c r="B367" s="715"/>
      <c r="C367" s="715"/>
      <c r="D367" s="715"/>
      <c r="E367" s="715"/>
      <c r="F367" s="715"/>
      <c r="G367" s="715"/>
      <c r="H367" s="1052">
        <f>I363+I364+I365+I366+SUM(H363:J366)</f>
        <v>47339</v>
      </c>
      <c r="I367" s="1053"/>
      <c r="J367" s="1054"/>
      <c r="K367" s="1052">
        <f>K363+K364+K365+K366</f>
        <v>694080</v>
      </c>
      <c r="L367" s="1053"/>
      <c r="M367" s="1054"/>
      <c r="N367" s="1052">
        <f>N363+N364+N365+N366</f>
        <v>1496684</v>
      </c>
      <c r="O367" s="1053"/>
      <c r="P367" s="1054"/>
      <c r="Q367" s="1052">
        <f>Q363+Q364+Q365+Q366</f>
        <v>0</v>
      </c>
      <c r="R367" s="1053"/>
      <c r="S367" s="1054"/>
      <c r="T367" s="1052">
        <f>T363+T364+T365+T366</f>
        <v>0</v>
      </c>
      <c r="U367" s="1053"/>
      <c r="V367" s="1054"/>
      <c r="W367" s="1052">
        <f>W363+W364+W365+W366</f>
        <v>0</v>
      </c>
      <c r="X367" s="1053"/>
      <c r="Y367" s="1054"/>
      <c r="Z367" s="1052">
        <f>Z363+Z364+Z365+Z366</f>
        <v>0</v>
      </c>
      <c r="AA367" s="1053"/>
      <c r="AB367" s="1054"/>
      <c r="AC367" s="1052">
        <f>AC363+AC364+AC365+AC366</f>
        <v>0</v>
      </c>
      <c r="AD367" s="1053"/>
      <c r="AE367" s="1054"/>
      <c r="AF367" s="1052">
        <f>SUM(AF363:AH366)</f>
        <v>2238103</v>
      </c>
      <c r="AG367" s="1053"/>
      <c r="AH367" s="1054"/>
      <c r="AI367" s="272" t="str">
        <f>IF(ROUND(AF367-A!D24,0)=0,"","CHYBA")</f>
        <v/>
      </c>
      <c r="AJ367" s="271" t="s">
        <v>2378</v>
      </c>
    </row>
    <row r="368" spans="1:38" ht="15" customHeight="1" x14ac:dyDescent="0.2">
      <c r="A368" s="1007" t="s">
        <v>1607</v>
      </c>
      <c r="B368" s="855"/>
      <c r="C368" s="855"/>
      <c r="D368" s="855"/>
      <c r="E368" s="855"/>
      <c r="F368" s="855"/>
      <c r="G368" s="855"/>
      <c r="H368" s="855"/>
      <c r="I368" s="855"/>
      <c r="J368" s="855"/>
      <c r="K368" s="855"/>
      <c r="L368" s="855"/>
      <c r="M368" s="855"/>
      <c r="N368" s="855"/>
      <c r="O368" s="855"/>
      <c r="P368" s="855"/>
      <c r="Q368" s="855"/>
      <c r="R368" s="855"/>
      <c r="S368" s="855"/>
      <c r="T368" s="855"/>
      <c r="U368" s="855"/>
      <c r="V368" s="855"/>
      <c r="W368" s="855"/>
      <c r="X368" s="855"/>
      <c r="Y368" s="855"/>
      <c r="Z368" s="855"/>
      <c r="AA368" s="855"/>
      <c r="AB368" s="855"/>
      <c r="AC368" s="855"/>
      <c r="AD368" s="855"/>
      <c r="AE368" s="855"/>
      <c r="AF368" s="855"/>
      <c r="AG368" s="855"/>
      <c r="AH368" s="1008"/>
      <c r="AL368" s="347"/>
    </row>
    <row r="369" spans="1:36" ht="23.25" customHeight="1" x14ac:dyDescent="0.2">
      <c r="A369" s="714" t="s">
        <v>1602</v>
      </c>
      <c r="B369" s="715"/>
      <c r="C369" s="715"/>
      <c r="D369" s="715"/>
      <c r="E369" s="715"/>
      <c r="F369" s="715"/>
      <c r="G369" s="715"/>
      <c r="H369" s="1221"/>
      <c r="I369" s="1219"/>
      <c r="J369" s="1220"/>
      <c r="K369" s="733">
        <v>507984</v>
      </c>
      <c r="L369" s="734"/>
      <c r="M369" s="735"/>
      <c r="N369" s="733">
        <v>1151316</v>
      </c>
      <c r="O369" s="734"/>
      <c r="P369" s="735"/>
      <c r="Q369" s="733"/>
      <c r="R369" s="734"/>
      <c r="S369" s="735"/>
      <c r="T369" s="733"/>
      <c r="U369" s="734"/>
      <c r="V369" s="735"/>
      <c r="W369" s="733"/>
      <c r="X369" s="734"/>
      <c r="Y369" s="735"/>
      <c r="Z369" s="733"/>
      <c r="AA369" s="734"/>
      <c r="AB369" s="735"/>
      <c r="AC369" s="733"/>
      <c r="AD369" s="734"/>
      <c r="AE369" s="735"/>
      <c r="AF369" s="733">
        <f>SUM(H369:AE369)</f>
        <v>1659300</v>
      </c>
      <c r="AG369" s="734"/>
      <c r="AH369" s="735"/>
    </row>
    <row r="370" spans="1:36" ht="15" customHeight="1" x14ac:dyDescent="0.2">
      <c r="A370" s="714" t="s">
        <v>1603</v>
      </c>
      <c r="B370" s="715"/>
      <c r="C370" s="715"/>
      <c r="D370" s="715"/>
      <c r="E370" s="715"/>
      <c r="F370" s="715"/>
      <c r="G370" s="715"/>
      <c r="H370" s="1221"/>
      <c r="I370" s="1219"/>
      <c r="J370" s="1220"/>
      <c r="K370" s="733">
        <v>18691</v>
      </c>
      <c r="L370" s="734"/>
      <c r="M370" s="735"/>
      <c r="N370" s="733">
        <v>92283</v>
      </c>
      <c r="O370" s="734"/>
      <c r="P370" s="735"/>
      <c r="Q370" s="733"/>
      <c r="R370" s="734"/>
      <c r="S370" s="735"/>
      <c r="T370" s="733"/>
      <c r="U370" s="734"/>
      <c r="V370" s="735"/>
      <c r="W370" s="733"/>
      <c r="X370" s="734"/>
      <c r="Y370" s="735"/>
      <c r="Z370" s="733"/>
      <c r="AA370" s="734"/>
      <c r="AB370" s="735"/>
      <c r="AC370" s="733"/>
      <c r="AD370" s="734"/>
      <c r="AE370" s="735"/>
      <c r="AF370" s="733">
        <f>SUM(H370:AE370)</f>
        <v>110974</v>
      </c>
      <c r="AG370" s="734"/>
      <c r="AH370" s="735"/>
    </row>
    <row r="371" spans="1:36" ht="15" customHeight="1" x14ac:dyDescent="0.2">
      <c r="A371" s="714" t="s">
        <v>1604</v>
      </c>
      <c r="B371" s="715"/>
      <c r="C371" s="715"/>
      <c r="D371" s="715"/>
      <c r="E371" s="715"/>
      <c r="F371" s="715"/>
      <c r="G371" s="715"/>
      <c r="H371" s="1221"/>
      <c r="I371" s="1219"/>
      <c r="J371" s="1220"/>
      <c r="K371" s="733"/>
      <c r="L371" s="734"/>
      <c r="M371" s="735"/>
      <c r="N371" s="733">
        <v>-21454</v>
      </c>
      <c r="O371" s="734"/>
      <c r="P371" s="735"/>
      <c r="Q371" s="733"/>
      <c r="R371" s="734"/>
      <c r="S371" s="735"/>
      <c r="T371" s="733"/>
      <c r="U371" s="734"/>
      <c r="V371" s="735"/>
      <c r="W371" s="733"/>
      <c r="X371" s="734"/>
      <c r="Y371" s="735"/>
      <c r="Z371" s="733"/>
      <c r="AA371" s="734"/>
      <c r="AB371" s="735"/>
      <c r="AC371" s="733"/>
      <c r="AD371" s="734"/>
      <c r="AE371" s="735"/>
      <c r="AF371" s="733">
        <f>SUM(I371:AE371)</f>
        <v>-21454</v>
      </c>
      <c r="AG371" s="734"/>
      <c r="AH371" s="735"/>
    </row>
    <row r="372" spans="1:36" s="272" customFormat="1" ht="15" customHeight="1" x14ac:dyDescent="0.2">
      <c r="A372" s="714" t="s">
        <v>1605</v>
      </c>
      <c r="B372" s="715"/>
      <c r="C372" s="715"/>
      <c r="D372" s="715"/>
      <c r="E372" s="715"/>
      <c r="F372" s="715"/>
      <c r="G372" s="715"/>
      <c r="H372" s="1221"/>
      <c r="I372" s="1219"/>
      <c r="J372" s="1220"/>
      <c r="K372" s="733"/>
      <c r="L372" s="734"/>
      <c r="M372" s="735"/>
      <c r="N372" s="733"/>
      <c r="O372" s="734"/>
      <c r="P372" s="735"/>
      <c r="Q372" s="733"/>
      <c r="R372" s="734"/>
      <c r="S372" s="735"/>
      <c r="T372" s="733"/>
      <c r="U372" s="734"/>
      <c r="V372" s="735"/>
      <c r="W372" s="733"/>
      <c r="X372" s="734"/>
      <c r="Y372" s="735"/>
      <c r="Z372" s="733"/>
      <c r="AA372" s="734"/>
      <c r="AB372" s="735"/>
      <c r="AC372" s="733"/>
      <c r="AD372" s="734"/>
      <c r="AE372" s="735"/>
      <c r="AF372" s="733">
        <f>SUM(I372:AE372)</f>
        <v>0</v>
      </c>
      <c r="AG372" s="734"/>
      <c r="AH372" s="735"/>
    </row>
    <row r="373" spans="1:36" s="272" customFormat="1" ht="21.75" customHeight="1" x14ac:dyDescent="0.2">
      <c r="A373" s="714" t="s">
        <v>1606</v>
      </c>
      <c r="B373" s="715"/>
      <c r="C373" s="715"/>
      <c r="D373" s="715"/>
      <c r="E373" s="715"/>
      <c r="F373" s="715"/>
      <c r="G373" s="715"/>
      <c r="H373" s="733">
        <f>I369+I370+I371+I372</f>
        <v>0</v>
      </c>
      <c r="I373" s="734"/>
      <c r="J373" s="735"/>
      <c r="K373" s="733">
        <f>K369+K370+K371+K372</f>
        <v>526675</v>
      </c>
      <c r="L373" s="734"/>
      <c r="M373" s="735"/>
      <c r="N373" s="733">
        <f>N369+N370+N371+N372</f>
        <v>1222145</v>
      </c>
      <c r="O373" s="734"/>
      <c r="P373" s="735"/>
      <c r="Q373" s="733">
        <f>Q369+Q370+Q371+Q372</f>
        <v>0</v>
      </c>
      <c r="R373" s="734"/>
      <c r="S373" s="735"/>
      <c r="T373" s="733">
        <f>T369+T370+T371+T372</f>
        <v>0</v>
      </c>
      <c r="U373" s="734"/>
      <c r="V373" s="735"/>
      <c r="W373" s="733">
        <f>W369+W370+W371+W372</f>
        <v>0</v>
      </c>
      <c r="X373" s="734"/>
      <c r="Y373" s="735"/>
      <c r="Z373" s="733">
        <f>Z369+Z370+Z371+Z372</f>
        <v>0</v>
      </c>
      <c r="AA373" s="734"/>
      <c r="AB373" s="735"/>
      <c r="AC373" s="733">
        <f>AC369+AC370+AC371+AC372</f>
        <v>0</v>
      </c>
      <c r="AD373" s="734"/>
      <c r="AE373" s="735"/>
      <c r="AF373" s="733">
        <f>SUM(AF369:AH372)</f>
        <v>1748820</v>
      </c>
      <c r="AG373" s="734"/>
      <c r="AH373" s="735"/>
    </row>
    <row r="374" spans="1:36" s="272" customFormat="1" ht="15" customHeight="1" x14ac:dyDescent="0.2">
      <c r="A374" s="1007" t="s">
        <v>1608</v>
      </c>
      <c r="B374" s="855"/>
      <c r="C374" s="855"/>
      <c r="D374" s="855"/>
      <c r="E374" s="855"/>
      <c r="F374" s="855"/>
      <c r="G374" s="855"/>
      <c r="H374" s="855"/>
      <c r="I374" s="855"/>
      <c r="J374" s="855"/>
      <c r="K374" s="855"/>
      <c r="L374" s="855"/>
      <c r="M374" s="855"/>
      <c r="N374" s="855"/>
      <c r="O374" s="855"/>
      <c r="P374" s="855"/>
      <c r="Q374" s="855"/>
      <c r="R374" s="855"/>
      <c r="S374" s="855"/>
      <c r="T374" s="855"/>
      <c r="U374" s="855"/>
      <c r="V374" s="855"/>
      <c r="W374" s="855"/>
      <c r="X374" s="855"/>
      <c r="Y374" s="855"/>
      <c r="Z374" s="855"/>
      <c r="AA374" s="855"/>
      <c r="AB374" s="855"/>
      <c r="AC374" s="855"/>
      <c r="AD374" s="855"/>
      <c r="AE374" s="855"/>
      <c r="AF374" s="855"/>
      <c r="AG374" s="855"/>
      <c r="AH374" s="1008"/>
    </row>
    <row r="375" spans="1:36" s="272" customFormat="1" ht="21.75" customHeight="1" x14ac:dyDescent="0.2">
      <c r="A375" s="714" t="s">
        <v>1602</v>
      </c>
      <c r="B375" s="715"/>
      <c r="C375" s="715"/>
      <c r="D375" s="715"/>
      <c r="E375" s="715"/>
      <c r="F375" s="715"/>
      <c r="G375" s="715"/>
      <c r="H375" s="1221"/>
      <c r="I375" s="1219"/>
      <c r="J375" s="1220"/>
      <c r="K375" s="733"/>
      <c r="L375" s="734"/>
      <c r="M375" s="735"/>
      <c r="N375" s="733"/>
      <c r="O375" s="734"/>
      <c r="P375" s="735"/>
      <c r="Q375" s="733"/>
      <c r="R375" s="734"/>
      <c r="S375" s="735"/>
      <c r="T375" s="733"/>
      <c r="U375" s="734"/>
      <c r="V375" s="735"/>
      <c r="W375" s="733"/>
      <c r="X375" s="734"/>
      <c r="Y375" s="735"/>
      <c r="Z375" s="733"/>
      <c r="AA375" s="734"/>
      <c r="AB375" s="735"/>
      <c r="AC375" s="733"/>
      <c r="AD375" s="734"/>
      <c r="AE375" s="735"/>
      <c r="AF375" s="733">
        <f>SUM(I375:AE375)</f>
        <v>0</v>
      </c>
      <c r="AG375" s="734"/>
      <c r="AH375" s="735"/>
    </row>
    <row r="376" spans="1:36" s="272" customFormat="1" ht="15" customHeight="1" x14ac:dyDescent="0.2">
      <c r="A376" s="714" t="s">
        <v>1603</v>
      </c>
      <c r="B376" s="715"/>
      <c r="C376" s="715"/>
      <c r="D376" s="715"/>
      <c r="E376" s="715"/>
      <c r="F376" s="715"/>
      <c r="G376" s="715"/>
      <c r="H376" s="1221"/>
      <c r="I376" s="1219"/>
      <c r="J376" s="1220"/>
      <c r="K376" s="733"/>
      <c r="L376" s="734"/>
      <c r="M376" s="735"/>
      <c r="N376" s="733"/>
      <c r="O376" s="734"/>
      <c r="P376" s="735"/>
      <c r="Q376" s="733"/>
      <c r="R376" s="734"/>
      <c r="S376" s="735"/>
      <c r="T376" s="733"/>
      <c r="U376" s="734"/>
      <c r="V376" s="735"/>
      <c r="W376" s="733"/>
      <c r="X376" s="734"/>
      <c r="Y376" s="735"/>
      <c r="Z376" s="733"/>
      <c r="AA376" s="734"/>
      <c r="AB376" s="735"/>
      <c r="AC376" s="733"/>
      <c r="AD376" s="734"/>
      <c r="AE376" s="735"/>
      <c r="AF376" s="733">
        <f>SUM(I376:AE376)</f>
        <v>0</v>
      </c>
      <c r="AG376" s="734"/>
      <c r="AH376" s="735"/>
    </row>
    <row r="377" spans="1:36" s="272" customFormat="1" ht="15" customHeight="1" x14ac:dyDescent="0.2">
      <c r="A377" s="714" t="s">
        <v>1604</v>
      </c>
      <c r="B377" s="715"/>
      <c r="C377" s="715"/>
      <c r="D377" s="715"/>
      <c r="E377" s="715"/>
      <c r="F377" s="715"/>
      <c r="G377" s="715"/>
      <c r="H377" s="1221"/>
      <c r="I377" s="1219"/>
      <c r="J377" s="1220"/>
      <c r="K377" s="733"/>
      <c r="L377" s="734"/>
      <c r="M377" s="735"/>
      <c r="N377" s="733"/>
      <c r="O377" s="734"/>
      <c r="P377" s="735"/>
      <c r="Q377" s="733"/>
      <c r="R377" s="734"/>
      <c r="S377" s="735"/>
      <c r="T377" s="733"/>
      <c r="U377" s="734"/>
      <c r="V377" s="735"/>
      <c r="W377" s="733"/>
      <c r="X377" s="734"/>
      <c r="Y377" s="735"/>
      <c r="Z377" s="733"/>
      <c r="AA377" s="734"/>
      <c r="AB377" s="735"/>
      <c r="AC377" s="733"/>
      <c r="AD377" s="734"/>
      <c r="AE377" s="735"/>
      <c r="AF377" s="733">
        <f>SUM(I377:AE377)</f>
        <v>0</v>
      </c>
      <c r="AG377" s="734"/>
      <c r="AH377" s="735"/>
    </row>
    <row r="378" spans="1:36" s="272" customFormat="1" ht="15" customHeight="1" x14ac:dyDescent="0.2">
      <c r="A378" s="714" t="s">
        <v>1605</v>
      </c>
      <c r="B378" s="715"/>
      <c r="C378" s="715"/>
      <c r="D378" s="715"/>
      <c r="E378" s="715"/>
      <c r="F378" s="715"/>
      <c r="G378" s="715"/>
      <c r="H378" s="1221"/>
      <c r="I378" s="1219"/>
      <c r="J378" s="1220"/>
      <c r="K378" s="733"/>
      <c r="L378" s="734"/>
      <c r="M378" s="735"/>
      <c r="N378" s="733"/>
      <c r="O378" s="734"/>
      <c r="P378" s="735"/>
      <c r="Q378" s="733"/>
      <c r="R378" s="734"/>
      <c r="S378" s="735"/>
      <c r="T378" s="733"/>
      <c r="U378" s="734"/>
      <c r="V378" s="735"/>
      <c r="W378" s="733"/>
      <c r="X378" s="734"/>
      <c r="Y378" s="735"/>
      <c r="Z378" s="733"/>
      <c r="AA378" s="734"/>
      <c r="AB378" s="735"/>
      <c r="AC378" s="733"/>
      <c r="AD378" s="734"/>
      <c r="AE378" s="735"/>
      <c r="AF378" s="733">
        <f>SUM(I378:AE378)</f>
        <v>0</v>
      </c>
      <c r="AG378" s="734"/>
      <c r="AH378" s="735"/>
    </row>
    <row r="379" spans="1:36" ht="22.5" customHeight="1" x14ac:dyDescent="0.2">
      <c r="A379" s="714" t="s">
        <v>1606</v>
      </c>
      <c r="B379" s="715"/>
      <c r="C379" s="715"/>
      <c r="D379" s="715"/>
      <c r="E379" s="715"/>
      <c r="F379" s="715"/>
      <c r="G379" s="715"/>
      <c r="H379" s="733">
        <f>I375+I376+I377+I378</f>
        <v>0</v>
      </c>
      <c r="I379" s="734"/>
      <c r="J379" s="735"/>
      <c r="K379" s="733">
        <f>K375+K376+K377+K378</f>
        <v>0</v>
      </c>
      <c r="L379" s="734"/>
      <c r="M379" s="735"/>
      <c r="N379" s="733">
        <f>N375+N376+N377+N378</f>
        <v>0</v>
      </c>
      <c r="O379" s="734"/>
      <c r="P379" s="735"/>
      <c r="Q379" s="733">
        <f>Q375+Q376+Q377+Q378</f>
        <v>0</v>
      </c>
      <c r="R379" s="734"/>
      <c r="S379" s="735"/>
      <c r="T379" s="733">
        <f>T375+T376+T377+T378</f>
        <v>0</v>
      </c>
      <c r="U379" s="734"/>
      <c r="V379" s="735"/>
      <c r="W379" s="733">
        <f>W375+W376+W377+W378</f>
        <v>0</v>
      </c>
      <c r="X379" s="734"/>
      <c r="Y379" s="735"/>
      <c r="Z379" s="733">
        <f>Z375+Z376+Z377+Z378</f>
        <v>0</v>
      </c>
      <c r="AA379" s="734"/>
      <c r="AB379" s="735"/>
      <c r="AC379" s="733">
        <f>AC375+AC376+AC377+AC378</f>
        <v>0</v>
      </c>
      <c r="AD379" s="734"/>
      <c r="AE379" s="735"/>
      <c r="AF379" s="733">
        <f>SUM(H379:AE379)</f>
        <v>0</v>
      </c>
      <c r="AG379" s="734"/>
      <c r="AH379" s="735"/>
    </row>
    <row r="380" spans="1:36" x14ac:dyDescent="0.2">
      <c r="A380" s="1007" t="s">
        <v>1609</v>
      </c>
      <c r="B380" s="855"/>
      <c r="C380" s="855"/>
      <c r="D380" s="855"/>
      <c r="E380" s="855"/>
      <c r="F380" s="855"/>
      <c r="G380" s="855"/>
      <c r="H380" s="855"/>
      <c r="I380" s="855"/>
      <c r="J380" s="855"/>
      <c r="K380" s="855"/>
      <c r="L380" s="855"/>
      <c r="M380" s="855"/>
      <c r="N380" s="855"/>
      <c r="O380" s="855"/>
      <c r="P380" s="855"/>
      <c r="Q380" s="855"/>
      <c r="R380" s="855"/>
      <c r="S380" s="855"/>
      <c r="T380" s="855"/>
      <c r="U380" s="855"/>
      <c r="V380" s="855"/>
      <c r="W380" s="855"/>
      <c r="X380" s="855"/>
      <c r="Y380" s="855"/>
      <c r="Z380" s="855"/>
      <c r="AA380" s="855"/>
      <c r="AB380" s="855"/>
      <c r="AC380" s="855"/>
      <c r="AD380" s="855"/>
      <c r="AE380" s="855"/>
      <c r="AF380" s="855"/>
      <c r="AG380" s="855"/>
      <c r="AH380" s="1008"/>
    </row>
    <row r="381" spans="1:36" ht="23.25" customHeight="1" x14ac:dyDescent="0.2">
      <c r="A381" s="714" t="s">
        <v>1602</v>
      </c>
      <c r="B381" s="715"/>
      <c r="C381" s="715"/>
      <c r="D381" s="715"/>
      <c r="E381" s="715"/>
      <c r="F381" s="715"/>
      <c r="G381" s="715"/>
      <c r="H381" s="733">
        <f>I363-I369-I375+SUM(H363-H369-H375)</f>
        <v>47339</v>
      </c>
      <c r="I381" s="734"/>
      <c r="J381" s="735"/>
      <c r="K381" s="733">
        <f>K363-K369-K375</f>
        <v>186096</v>
      </c>
      <c r="L381" s="734"/>
      <c r="M381" s="735"/>
      <c r="N381" s="733">
        <f>N363-N369-N375</f>
        <v>224308</v>
      </c>
      <c r="O381" s="734"/>
      <c r="P381" s="735"/>
      <c r="Q381" s="733">
        <f>Q363-Q369-Q375</f>
        <v>0</v>
      </c>
      <c r="R381" s="734"/>
      <c r="S381" s="735"/>
      <c r="T381" s="733">
        <f>T363-T369-T375</f>
        <v>0</v>
      </c>
      <c r="U381" s="734"/>
      <c r="V381" s="735"/>
      <c r="W381" s="733">
        <f>W363-W369-W375</f>
        <v>0</v>
      </c>
      <c r="X381" s="734"/>
      <c r="Y381" s="735"/>
      <c r="Z381" s="733">
        <f>Z363-Z369-Z375</f>
        <v>0</v>
      </c>
      <c r="AA381" s="734"/>
      <c r="AB381" s="735"/>
      <c r="AC381" s="733">
        <f>AC363-AC369-AC375</f>
        <v>0</v>
      </c>
      <c r="AD381" s="734"/>
      <c r="AE381" s="735"/>
      <c r="AF381" s="733">
        <f>AF363-AF369-AF375</f>
        <v>457743</v>
      </c>
      <c r="AG381" s="734"/>
      <c r="AH381" s="735"/>
      <c r="AI381" s="271" t="str">
        <f>IF(ROUND(AF381-A!G25,0)=0,"","CHYBY")</f>
        <v/>
      </c>
      <c r="AJ381" s="271" t="s">
        <v>2378</v>
      </c>
    </row>
    <row r="382" spans="1:36" ht="23.25" customHeight="1" x14ac:dyDescent="0.2">
      <c r="A382" s="714" t="s">
        <v>1606</v>
      </c>
      <c r="B382" s="715"/>
      <c r="C382" s="715"/>
      <c r="D382" s="715"/>
      <c r="E382" s="715"/>
      <c r="F382" s="715"/>
      <c r="G382" s="715"/>
      <c r="H382" s="733">
        <f>H367-H373-H379</f>
        <v>47339</v>
      </c>
      <c r="I382" s="734"/>
      <c r="J382" s="735"/>
      <c r="K382" s="733">
        <f>K367-K373-K379</f>
        <v>167405</v>
      </c>
      <c r="L382" s="734"/>
      <c r="M382" s="735"/>
      <c r="N382" s="733">
        <f>N367-N373-N379</f>
        <v>274539</v>
      </c>
      <c r="O382" s="734"/>
      <c r="P382" s="735"/>
      <c r="Q382" s="733">
        <f>Q367-Q373-Q379</f>
        <v>0</v>
      </c>
      <c r="R382" s="734"/>
      <c r="S382" s="735"/>
      <c r="T382" s="733">
        <f>T367-T373-T379</f>
        <v>0</v>
      </c>
      <c r="U382" s="734"/>
      <c r="V382" s="735"/>
      <c r="W382" s="733">
        <f>W367-W373-W379</f>
        <v>0</v>
      </c>
      <c r="X382" s="734"/>
      <c r="Y382" s="735"/>
      <c r="Z382" s="733">
        <f>Z367-Z373-Z379</f>
        <v>0</v>
      </c>
      <c r="AA382" s="734"/>
      <c r="AB382" s="735"/>
      <c r="AC382" s="733">
        <f>AC367-AC373-AC379</f>
        <v>0</v>
      </c>
      <c r="AD382" s="734"/>
      <c r="AE382" s="735"/>
      <c r="AF382" s="733">
        <f>AF367-AF373-AF379</f>
        <v>489283</v>
      </c>
      <c r="AG382" s="734"/>
      <c r="AH382" s="735"/>
      <c r="AI382" s="271" t="str">
        <f>IF(ROUND(AF382-A!F24,0)=0,"","CHYBA")</f>
        <v/>
      </c>
      <c r="AJ382" s="271" t="s">
        <v>2378</v>
      </c>
    </row>
    <row r="385" spans="1:34" ht="15" customHeight="1" x14ac:dyDescent="0.2">
      <c r="A385" s="1013" t="s">
        <v>1623</v>
      </c>
      <c r="B385" s="1014"/>
      <c r="C385" s="1014"/>
      <c r="D385" s="1014"/>
      <c r="E385" s="1014"/>
      <c r="F385" s="1014"/>
      <c r="G385" s="1014"/>
      <c r="H385" s="748" t="s">
        <v>1632</v>
      </c>
      <c r="I385" s="749"/>
      <c r="J385" s="749"/>
      <c r="K385" s="749"/>
      <c r="L385" s="749"/>
      <c r="M385" s="749"/>
      <c r="N385" s="749"/>
      <c r="O385" s="749"/>
      <c r="P385" s="749"/>
      <c r="Q385" s="749"/>
      <c r="R385" s="749"/>
      <c r="S385" s="749"/>
      <c r="T385" s="749"/>
      <c r="U385" s="749"/>
      <c r="V385" s="749"/>
      <c r="W385" s="749"/>
      <c r="X385" s="749"/>
      <c r="Y385" s="749"/>
      <c r="Z385" s="749"/>
      <c r="AA385" s="749"/>
      <c r="AB385" s="749"/>
      <c r="AC385" s="749"/>
      <c r="AD385" s="749"/>
      <c r="AE385" s="749"/>
      <c r="AF385" s="749"/>
      <c r="AG385" s="749"/>
      <c r="AH385" s="750"/>
    </row>
    <row r="386" spans="1:34" ht="15" customHeight="1" x14ac:dyDescent="0.2">
      <c r="A386" s="995"/>
      <c r="B386" s="990"/>
      <c r="C386" s="990"/>
      <c r="D386" s="990"/>
      <c r="E386" s="990"/>
      <c r="F386" s="990"/>
      <c r="G386" s="990"/>
      <c r="H386" s="1073" t="s">
        <v>1624</v>
      </c>
      <c r="I386" s="1074"/>
      <c r="J386" s="1075"/>
      <c r="K386" s="1213" t="s">
        <v>1558</v>
      </c>
      <c r="L386" s="1214"/>
      <c r="M386" s="1173"/>
      <c r="N386" s="1213" t="s">
        <v>1625</v>
      </c>
      <c r="O386" s="1214"/>
      <c r="P386" s="1173"/>
      <c r="Q386" s="1213" t="s">
        <v>1626</v>
      </c>
      <c r="R386" s="1214"/>
      <c r="S386" s="1173"/>
      <c r="T386" s="1213" t="s">
        <v>1627</v>
      </c>
      <c r="U386" s="1214"/>
      <c r="V386" s="1173"/>
      <c r="W386" s="1213" t="s">
        <v>1628</v>
      </c>
      <c r="X386" s="1214"/>
      <c r="Y386" s="1173"/>
      <c r="Z386" s="1213" t="s">
        <v>1629</v>
      </c>
      <c r="AA386" s="1214"/>
      <c r="AB386" s="1173"/>
      <c r="AC386" s="1213" t="s">
        <v>1630</v>
      </c>
      <c r="AD386" s="1214"/>
      <c r="AE386" s="1173"/>
      <c r="AF386" s="1213" t="s">
        <v>1539</v>
      </c>
      <c r="AG386" s="1214"/>
      <c r="AH386" s="1173"/>
    </row>
    <row r="387" spans="1:34" ht="66" customHeight="1" x14ac:dyDescent="0.2">
      <c r="A387" s="1016"/>
      <c r="B387" s="1017"/>
      <c r="C387" s="1017"/>
      <c r="D387" s="1017"/>
      <c r="E387" s="1017"/>
      <c r="F387" s="1017"/>
      <c r="G387" s="1017"/>
      <c r="H387" s="1076"/>
      <c r="I387" s="1077"/>
      <c r="J387" s="1078"/>
      <c r="K387" s="1076"/>
      <c r="L387" s="1077"/>
      <c r="M387" s="1078"/>
      <c r="N387" s="1076"/>
      <c r="O387" s="1077"/>
      <c r="P387" s="1078"/>
      <c r="Q387" s="1076"/>
      <c r="R387" s="1077"/>
      <c r="S387" s="1078"/>
      <c r="T387" s="1076"/>
      <c r="U387" s="1077"/>
      <c r="V387" s="1078"/>
      <c r="W387" s="1076"/>
      <c r="X387" s="1077"/>
      <c r="Y387" s="1078"/>
      <c r="Z387" s="1076"/>
      <c r="AA387" s="1077"/>
      <c r="AB387" s="1078"/>
      <c r="AC387" s="1076"/>
      <c r="AD387" s="1077"/>
      <c r="AE387" s="1078"/>
      <c r="AF387" s="1076"/>
      <c r="AG387" s="1077"/>
      <c r="AH387" s="1078"/>
    </row>
    <row r="388" spans="1:34" x14ac:dyDescent="0.2">
      <c r="A388" s="748" t="s">
        <v>458</v>
      </c>
      <c r="B388" s="749"/>
      <c r="C388" s="749"/>
      <c r="D388" s="749"/>
      <c r="E388" s="749"/>
      <c r="F388" s="749"/>
      <c r="G388" s="749"/>
      <c r="H388" s="748" t="s">
        <v>459</v>
      </c>
      <c r="I388" s="749"/>
      <c r="J388" s="750"/>
      <c r="K388" s="748" t="s">
        <v>460</v>
      </c>
      <c r="L388" s="749"/>
      <c r="M388" s="750"/>
      <c r="N388" s="748" t="s">
        <v>1595</v>
      </c>
      <c r="O388" s="749"/>
      <c r="P388" s="750"/>
      <c r="Q388" s="748" t="s">
        <v>1596</v>
      </c>
      <c r="R388" s="749"/>
      <c r="S388" s="750"/>
      <c r="T388" s="748" t="s">
        <v>1597</v>
      </c>
      <c r="U388" s="749"/>
      <c r="V388" s="750"/>
      <c r="W388" s="748" t="s">
        <v>1598</v>
      </c>
      <c r="X388" s="749"/>
      <c r="Y388" s="750"/>
      <c r="Z388" s="748" t="s">
        <v>1599</v>
      </c>
      <c r="AA388" s="749"/>
      <c r="AB388" s="750"/>
      <c r="AC388" s="748" t="s">
        <v>1600</v>
      </c>
      <c r="AD388" s="749"/>
      <c r="AE388" s="750"/>
      <c r="AF388" s="748" t="s">
        <v>1631</v>
      </c>
      <c r="AG388" s="749"/>
      <c r="AH388" s="750"/>
    </row>
    <row r="389" spans="1:34" x14ac:dyDescent="0.2">
      <c r="A389" s="1007" t="s">
        <v>1601</v>
      </c>
      <c r="B389" s="855"/>
      <c r="C389" s="855"/>
      <c r="D389" s="855"/>
      <c r="E389" s="855"/>
      <c r="F389" s="855"/>
      <c r="G389" s="855"/>
      <c r="H389" s="855"/>
      <c r="I389" s="855"/>
      <c r="J389" s="855"/>
      <c r="K389" s="855"/>
      <c r="L389" s="855"/>
      <c r="M389" s="855"/>
      <c r="N389" s="855"/>
      <c r="O389" s="855"/>
      <c r="P389" s="855"/>
      <c r="Q389" s="855"/>
      <c r="R389" s="855"/>
      <c r="S389" s="855"/>
      <c r="T389" s="855"/>
      <c r="U389" s="855"/>
      <c r="V389" s="855"/>
      <c r="W389" s="855"/>
      <c r="X389" s="855"/>
      <c r="Y389" s="855"/>
      <c r="Z389" s="855"/>
      <c r="AA389" s="855"/>
      <c r="AB389" s="855"/>
      <c r="AC389" s="855"/>
      <c r="AD389" s="855"/>
      <c r="AE389" s="855"/>
      <c r="AF389" s="855"/>
      <c r="AG389" s="855"/>
      <c r="AH389" s="1008"/>
    </row>
    <row r="390" spans="1:34" ht="24" customHeight="1" x14ac:dyDescent="0.2">
      <c r="A390" s="714" t="s">
        <v>1602</v>
      </c>
      <c r="B390" s="715"/>
      <c r="C390" s="715"/>
      <c r="D390" s="715"/>
      <c r="E390" s="715"/>
      <c r="F390" s="715"/>
      <c r="G390" s="715"/>
      <c r="H390" s="1221">
        <v>47339</v>
      </c>
      <c r="I390" s="1219"/>
      <c r="J390" s="1220"/>
      <c r="K390" s="733">
        <v>691946</v>
      </c>
      <c r="L390" s="734"/>
      <c r="M390" s="735"/>
      <c r="N390" s="733">
        <v>1303823</v>
      </c>
      <c r="O390" s="734"/>
      <c r="P390" s="735"/>
      <c r="Q390" s="733"/>
      <c r="R390" s="734"/>
      <c r="S390" s="735"/>
      <c r="T390" s="733"/>
      <c r="U390" s="734"/>
      <c r="V390" s="735"/>
      <c r="W390" s="733"/>
      <c r="X390" s="734"/>
      <c r="Y390" s="735"/>
      <c r="Z390" s="733"/>
      <c r="AA390" s="734"/>
      <c r="AB390" s="735"/>
      <c r="AC390" s="733"/>
      <c r="AD390" s="734"/>
      <c r="AE390" s="735"/>
      <c r="AF390" s="733">
        <f>SUM(H390:AE390)</f>
        <v>2043108</v>
      </c>
      <c r="AG390" s="734"/>
      <c r="AH390" s="735"/>
    </row>
    <row r="391" spans="1:34" ht="15" customHeight="1" x14ac:dyDescent="0.2">
      <c r="A391" s="714" t="s">
        <v>1603</v>
      </c>
      <c r="B391" s="715"/>
      <c r="C391" s="715"/>
      <c r="D391" s="715"/>
      <c r="E391" s="715"/>
      <c r="F391" s="715"/>
      <c r="G391" s="715"/>
      <c r="H391" s="1221"/>
      <c r="I391" s="1219"/>
      <c r="J391" s="1220"/>
      <c r="K391" s="733">
        <v>2134</v>
      </c>
      <c r="L391" s="734"/>
      <c r="M391" s="735"/>
      <c r="N391" s="733">
        <v>87782</v>
      </c>
      <c r="O391" s="734"/>
      <c r="P391" s="735"/>
      <c r="Q391" s="733"/>
      <c r="R391" s="734"/>
      <c r="S391" s="735"/>
      <c r="T391" s="733"/>
      <c r="U391" s="734"/>
      <c r="V391" s="735"/>
      <c r="W391" s="733"/>
      <c r="X391" s="734"/>
      <c r="Y391" s="735"/>
      <c r="Z391" s="733"/>
      <c r="AA391" s="734"/>
      <c r="AB391" s="735"/>
      <c r="AC391" s="733"/>
      <c r="AD391" s="734"/>
      <c r="AE391" s="735"/>
      <c r="AF391" s="733">
        <f>SUM(I391:AE391)</f>
        <v>89916</v>
      </c>
      <c r="AG391" s="734"/>
      <c r="AH391" s="735"/>
    </row>
    <row r="392" spans="1:34" ht="15" customHeight="1" x14ac:dyDescent="0.2">
      <c r="A392" s="714" t="s">
        <v>1604</v>
      </c>
      <c r="B392" s="715"/>
      <c r="C392" s="715"/>
      <c r="D392" s="715"/>
      <c r="E392" s="715"/>
      <c r="F392" s="715"/>
      <c r="G392" s="715"/>
      <c r="H392" s="1221"/>
      <c r="I392" s="1219"/>
      <c r="J392" s="1220"/>
      <c r="K392" s="733"/>
      <c r="L392" s="734"/>
      <c r="M392" s="735"/>
      <c r="N392" s="733">
        <v>-15981</v>
      </c>
      <c r="O392" s="734"/>
      <c r="P392" s="735"/>
      <c r="Q392" s="733"/>
      <c r="R392" s="734"/>
      <c r="S392" s="735"/>
      <c r="T392" s="733"/>
      <c r="U392" s="734"/>
      <c r="V392" s="735"/>
      <c r="W392" s="733"/>
      <c r="X392" s="734"/>
      <c r="Y392" s="735"/>
      <c r="Z392" s="733"/>
      <c r="AA392" s="734"/>
      <c r="AB392" s="735"/>
      <c r="AC392" s="733"/>
      <c r="AD392" s="734"/>
      <c r="AE392" s="735"/>
      <c r="AF392" s="733">
        <f>SUM(I392:AE392)</f>
        <v>-15981</v>
      </c>
      <c r="AG392" s="734"/>
      <c r="AH392" s="735"/>
    </row>
    <row r="393" spans="1:34" ht="15" customHeight="1" x14ac:dyDescent="0.2">
      <c r="A393" s="714" t="s">
        <v>1605</v>
      </c>
      <c r="B393" s="715"/>
      <c r="C393" s="715"/>
      <c r="D393" s="715"/>
      <c r="E393" s="715"/>
      <c r="F393" s="715"/>
      <c r="G393" s="715"/>
      <c r="H393" s="1221"/>
      <c r="I393" s="1219"/>
      <c r="J393" s="1220"/>
      <c r="K393" s="733"/>
      <c r="L393" s="734"/>
      <c r="M393" s="735"/>
      <c r="N393" s="733"/>
      <c r="O393" s="734"/>
      <c r="P393" s="735"/>
      <c r="Q393" s="733"/>
      <c r="R393" s="734"/>
      <c r="S393" s="735"/>
      <c r="T393" s="733"/>
      <c r="U393" s="734"/>
      <c r="V393" s="735"/>
      <c r="W393" s="733"/>
      <c r="X393" s="734"/>
      <c r="Y393" s="735"/>
      <c r="Z393" s="733"/>
      <c r="AA393" s="734"/>
      <c r="AB393" s="735"/>
      <c r="AC393" s="733"/>
      <c r="AD393" s="734"/>
      <c r="AE393" s="735"/>
      <c r="AF393" s="733">
        <f>SUM(I393:AE393)</f>
        <v>0</v>
      </c>
      <c r="AG393" s="734"/>
      <c r="AH393" s="735"/>
    </row>
    <row r="394" spans="1:34" ht="24.75" customHeight="1" x14ac:dyDescent="0.2">
      <c r="A394" s="714" t="s">
        <v>1606</v>
      </c>
      <c r="B394" s="715"/>
      <c r="C394" s="715"/>
      <c r="D394" s="715"/>
      <c r="E394" s="715"/>
      <c r="F394" s="715"/>
      <c r="G394" s="715"/>
      <c r="H394" s="717">
        <f>I390+I391+I392+I393+SUM(H390:J393)</f>
        <v>47339</v>
      </c>
      <c r="I394" s="1219"/>
      <c r="J394" s="1220"/>
      <c r="K394" s="733">
        <f>K390+K391+K392+K393</f>
        <v>694080</v>
      </c>
      <c r="L394" s="734"/>
      <c r="M394" s="735"/>
      <c r="N394" s="733">
        <f>N390+N391+N392+N393</f>
        <v>1375624</v>
      </c>
      <c r="O394" s="734"/>
      <c r="P394" s="735"/>
      <c r="Q394" s="733">
        <f>Q390+Q391+Q392+Q393</f>
        <v>0</v>
      </c>
      <c r="R394" s="734"/>
      <c r="S394" s="735"/>
      <c r="T394" s="733">
        <f>T390+T391+T392+T393</f>
        <v>0</v>
      </c>
      <c r="U394" s="734"/>
      <c r="V394" s="735"/>
      <c r="W394" s="733">
        <f>W390+W391+W392+W393</f>
        <v>0</v>
      </c>
      <c r="X394" s="734"/>
      <c r="Y394" s="735"/>
      <c r="Z394" s="733">
        <f>Z390+Z391+Z392+Z393</f>
        <v>0</v>
      </c>
      <c r="AA394" s="734"/>
      <c r="AB394" s="735"/>
      <c r="AC394" s="733">
        <f>AC390+AC391+AC392+AC393</f>
        <v>0</v>
      </c>
      <c r="AD394" s="734"/>
      <c r="AE394" s="735"/>
      <c r="AF394" s="733">
        <f>SUM(H394:AE394)</f>
        <v>2117043</v>
      </c>
      <c r="AG394" s="734"/>
      <c r="AH394" s="735"/>
    </row>
    <row r="395" spans="1:34" ht="15" customHeight="1" x14ac:dyDescent="0.2">
      <c r="A395" s="1007" t="s">
        <v>1607</v>
      </c>
      <c r="B395" s="855"/>
      <c r="C395" s="855"/>
      <c r="D395" s="855"/>
      <c r="E395" s="855"/>
      <c r="F395" s="855"/>
      <c r="G395" s="855"/>
      <c r="H395" s="855"/>
      <c r="I395" s="855"/>
      <c r="J395" s="855"/>
      <c r="K395" s="855"/>
      <c r="L395" s="855"/>
      <c r="M395" s="855"/>
      <c r="N395" s="855"/>
      <c r="O395" s="855"/>
      <c r="P395" s="855"/>
      <c r="Q395" s="855"/>
      <c r="R395" s="855"/>
      <c r="S395" s="855"/>
      <c r="T395" s="855"/>
      <c r="U395" s="855"/>
      <c r="V395" s="855"/>
      <c r="W395" s="855"/>
      <c r="X395" s="855"/>
      <c r="Y395" s="855"/>
      <c r="Z395" s="855"/>
      <c r="AA395" s="855"/>
      <c r="AB395" s="855"/>
      <c r="AC395" s="855"/>
      <c r="AD395" s="855"/>
      <c r="AE395" s="855"/>
      <c r="AF395" s="855"/>
      <c r="AG395" s="855"/>
      <c r="AH395" s="1008"/>
    </row>
    <row r="396" spans="1:34" ht="24" customHeight="1" x14ac:dyDescent="0.2">
      <c r="A396" s="714" t="s">
        <v>1602</v>
      </c>
      <c r="B396" s="715"/>
      <c r="C396" s="715"/>
      <c r="D396" s="715"/>
      <c r="E396" s="715"/>
      <c r="F396" s="715"/>
      <c r="G396" s="715"/>
      <c r="H396" s="1221"/>
      <c r="I396" s="1219"/>
      <c r="J396" s="1220"/>
      <c r="K396" s="733">
        <v>488339</v>
      </c>
      <c r="L396" s="734"/>
      <c r="M396" s="735"/>
      <c r="N396" s="733">
        <v>1089325</v>
      </c>
      <c r="O396" s="734"/>
      <c r="P396" s="735"/>
      <c r="Q396" s="733"/>
      <c r="R396" s="734"/>
      <c r="S396" s="735"/>
      <c r="T396" s="733"/>
      <c r="U396" s="734"/>
      <c r="V396" s="735"/>
      <c r="W396" s="733"/>
      <c r="X396" s="734"/>
      <c r="Y396" s="735"/>
      <c r="Z396" s="733"/>
      <c r="AA396" s="734"/>
      <c r="AB396" s="735"/>
      <c r="AC396" s="733"/>
      <c r="AD396" s="734"/>
      <c r="AE396" s="735"/>
      <c r="AF396" s="733">
        <f>SUM(I396:AE396)</f>
        <v>1577664</v>
      </c>
      <c r="AG396" s="734"/>
      <c r="AH396" s="735"/>
    </row>
    <row r="397" spans="1:34" ht="15" customHeight="1" x14ac:dyDescent="0.2">
      <c r="A397" s="714" t="s">
        <v>1603</v>
      </c>
      <c r="B397" s="715"/>
      <c r="C397" s="715"/>
      <c r="D397" s="715"/>
      <c r="E397" s="715"/>
      <c r="F397" s="715"/>
      <c r="G397" s="715"/>
      <c r="H397" s="1221"/>
      <c r="I397" s="1219"/>
      <c r="J397" s="1220"/>
      <c r="K397" s="733">
        <v>19645</v>
      </c>
      <c r="L397" s="734"/>
      <c r="M397" s="735"/>
      <c r="N397" s="733">
        <v>77972</v>
      </c>
      <c r="O397" s="734"/>
      <c r="P397" s="735"/>
      <c r="Q397" s="733"/>
      <c r="R397" s="734"/>
      <c r="S397" s="735"/>
      <c r="T397" s="733"/>
      <c r="U397" s="734"/>
      <c r="V397" s="735"/>
      <c r="W397" s="733"/>
      <c r="X397" s="734"/>
      <c r="Y397" s="735"/>
      <c r="Z397" s="733"/>
      <c r="AA397" s="734"/>
      <c r="AB397" s="735"/>
      <c r="AC397" s="733"/>
      <c r="AD397" s="734"/>
      <c r="AE397" s="735"/>
      <c r="AF397" s="733">
        <f>SUM(I397:AE397)</f>
        <v>97617</v>
      </c>
      <c r="AG397" s="734"/>
      <c r="AH397" s="735"/>
    </row>
    <row r="398" spans="1:34" ht="15" customHeight="1" x14ac:dyDescent="0.2">
      <c r="A398" s="714" t="s">
        <v>1604</v>
      </c>
      <c r="B398" s="715"/>
      <c r="C398" s="715"/>
      <c r="D398" s="715"/>
      <c r="E398" s="715"/>
      <c r="F398" s="715"/>
      <c r="G398" s="715"/>
      <c r="H398" s="1221"/>
      <c r="I398" s="1219"/>
      <c r="J398" s="1220"/>
      <c r="K398" s="733"/>
      <c r="L398" s="734"/>
      <c r="M398" s="735"/>
      <c r="N398" s="733">
        <v>-15981</v>
      </c>
      <c r="O398" s="734"/>
      <c r="P398" s="735"/>
      <c r="Q398" s="733"/>
      <c r="R398" s="734"/>
      <c r="S398" s="735"/>
      <c r="T398" s="733"/>
      <c r="U398" s="734"/>
      <c r="V398" s="735"/>
      <c r="W398" s="733"/>
      <c r="X398" s="734"/>
      <c r="Y398" s="735"/>
      <c r="Z398" s="733"/>
      <c r="AA398" s="734"/>
      <c r="AB398" s="735"/>
      <c r="AC398" s="733"/>
      <c r="AD398" s="734"/>
      <c r="AE398" s="735"/>
      <c r="AF398" s="733">
        <f>SUM(I398:AE398)</f>
        <v>-15981</v>
      </c>
      <c r="AG398" s="734"/>
      <c r="AH398" s="735"/>
    </row>
    <row r="399" spans="1:34" s="272" customFormat="1" ht="15" customHeight="1" x14ac:dyDescent="0.2">
      <c r="A399" s="714" t="s">
        <v>1605</v>
      </c>
      <c r="B399" s="715"/>
      <c r="C399" s="715"/>
      <c r="D399" s="715"/>
      <c r="E399" s="715"/>
      <c r="F399" s="715"/>
      <c r="G399" s="715"/>
      <c r="H399" s="1221"/>
      <c r="I399" s="1219"/>
      <c r="J399" s="1220"/>
      <c r="K399" s="733"/>
      <c r="L399" s="734"/>
      <c r="M399" s="735"/>
      <c r="N399" s="733"/>
      <c r="O399" s="734"/>
      <c r="P399" s="735"/>
      <c r="Q399" s="733"/>
      <c r="R399" s="734"/>
      <c r="S399" s="735"/>
      <c r="T399" s="733"/>
      <c r="U399" s="734"/>
      <c r="V399" s="735"/>
      <c r="W399" s="733"/>
      <c r="X399" s="734"/>
      <c r="Y399" s="735"/>
      <c r="Z399" s="733"/>
      <c r="AA399" s="734"/>
      <c r="AB399" s="735"/>
      <c r="AC399" s="733"/>
      <c r="AD399" s="734"/>
      <c r="AE399" s="735"/>
      <c r="AF399" s="733">
        <f>SUM(I399:AE399)</f>
        <v>0</v>
      </c>
      <c r="AG399" s="734"/>
      <c r="AH399" s="735"/>
    </row>
    <row r="400" spans="1:34" s="272" customFormat="1" ht="22.5" customHeight="1" x14ac:dyDescent="0.2">
      <c r="A400" s="714" t="s">
        <v>1606</v>
      </c>
      <c r="B400" s="715"/>
      <c r="C400" s="715"/>
      <c r="D400" s="715"/>
      <c r="E400" s="715"/>
      <c r="F400" s="715"/>
      <c r="G400" s="715"/>
      <c r="H400" s="717">
        <f>I396+I397+I398+I399</f>
        <v>0</v>
      </c>
      <c r="I400" s="1219"/>
      <c r="J400" s="1220"/>
      <c r="K400" s="733">
        <f>K396+K397+K398+K399</f>
        <v>507984</v>
      </c>
      <c r="L400" s="734"/>
      <c r="M400" s="735"/>
      <c r="N400" s="733">
        <f>N396+N397+N398+N399</f>
        <v>1151316</v>
      </c>
      <c r="O400" s="734"/>
      <c r="P400" s="735"/>
      <c r="Q400" s="733">
        <f>Q396+Q397+Q398+Q399</f>
        <v>0</v>
      </c>
      <c r="R400" s="734"/>
      <c r="S400" s="735"/>
      <c r="T400" s="733">
        <f>T396+T397+T398+T399</f>
        <v>0</v>
      </c>
      <c r="U400" s="734"/>
      <c r="V400" s="735"/>
      <c r="W400" s="733">
        <f>W396+W397+W398+W399</f>
        <v>0</v>
      </c>
      <c r="X400" s="734"/>
      <c r="Y400" s="735"/>
      <c r="Z400" s="733">
        <f>Z396+Z397+Z398+Z399</f>
        <v>0</v>
      </c>
      <c r="AA400" s="734"/>
      <c r="AB400" s="735"/>
      <c r="AC400" s="733">
        <f>AC396+AC397+AC398+AC399</f>
        <v>0</v>
      </c>
      <c r="AD400" s="734"/>
      <c r="AE400" s="735"/>
      <c r="AF400" s="733">
        <f>SUM(H400:AE400)</f>
        <v>1659300</v>
      </c>
      <c r="AG400" s="734"/>
      <c r="AH400" s="735"/>
    </row>
    <row r="401" spans="1:36" s="272" customFormat="1" ht="15" customHeight="1" x14ac:dyDescent="0.2">
      <c r="A401" s="1007" t="s">
        <v>1608</v>
      </c>
      <c r="B401" s="855"/>
      <c r="C401" s="855"/>
      <c r="D401" s="855"/>
      <c r="E401" s="855"/>
      <c r="F401" s="855"/>
      <c r="G401" s="855"/>
      <c r="H401" s="855"/>
      <c r="I401" s="855"/>
      <c r="J401" s="855"/>
      <c r="K401" s="855"/>
      <c r="L401" s="855"/>
      <c r="M401" s="855"/>
      <c r="N401" s="855"/>
      <c r="O401" s="855"/>
      <c r="P401" s="855"/>
      <c r="Q401" s="855"/>
      <c r="R401" s="855"/>
      <c r="S401" s="855"/>
      <c r="T401" s="855"/>
      <c r="U401" s="855"/>
      <c r="V401" s="855"/>
      <c r="W401" s="855"/>
      <c r="X401" s="855"/>
      <c r="Y401" s="855"/>
      <c r="Z401" s="855"/>
      <c r="AA401" s="855"/>
      <c r="AB401" s="855"/>
      <c r="AC401" s="855"/>
      <c r="AD401" s="855"/>
      <c r="AE401" s="855"/>
      <c r="AF401" s="855"/>
      <c r="AG401" s="855"/>
      <c r="AH401" s="1008"/>
    </row>
    <row r="402" spans="1:36" s="272" customFormat="1" ht="22.5" customHeight="1" x14ac:dyDescent="0.2">
      <c r="A402" s="714" t="s">
        <v>1602</v>
      </c>
      <c r="B402" s="715"/>
      <c r="C402" s="715"/>
      <c r="D402" s="715"/>
      <c r="E402" s="715"/>
      <c r="F402" s="715"/>
      <c r="G402" s="715"/>
      <c r="H402" s="1221"/>
      <c r="I402" s="1219"/>
      <c r="J402" s="1220"/>
      <c r="K402" s="733"/>
      <c r="L402" s="734"/>
      <c r="M402" s="735"/>
      <c r="N402" s="733"/>
      <c r="O402" s="734"/>
      <c r="P402" s="735"/>
      <c r="Q402" s="733"/>
      <c r="R402" s="734"/>
      <c r="S402" s="735"/>
      <c r="T402" s="733"/>
      <c r="U402" s="734"/>
      <c r="V402" s="735"/>
      <c r="W402" s="733"/>
      <c r="X402" s="734"/>
      <c r="Y402" s="735"/>
      <c r="Z402" s="733"/>
      <c r="AA402" s="734"/>
      <c r="AB402" s="735"/>
      <c r="AC402" s="733"/>
      <c r="AD402" s="734"/>
      <c r="AE402" s="735"/>
      <c r="AF402" s="733">
        <f>SUM(I402:AE402)</f>
        <v>0</v>
      </c>
      <c r="AG402" s="734"/>
      <c r="AH402" s="735"/>
    </row>
    <row r="403" spans="1:36" s="272" customFormat="1" ht="15" customHeight="1" x14ac:dyDescent="0.2">
      <c r="A403" s="714" t="s">
        <v>1603</v>
      </c>
      <c r="B403" s="715"/>
      <c r="C403" s="715"/>
      <c r="D403" s="715"/>
      <c r="E403" s="715"/>
      <c r="F403" s="715"/>
      <c r="G403" s="715"/>
      <c r="H403" s="1221"/>
      <c r="I403" s="1219"/>
      <c r="J403" s="1220"/>
      <c r="K403" s="733"/>
      <c r="L403" s="734"/>
      <c r="M403" s="735"/>
      <c r="N403" s="733"/>
      <c r="O403" s="734"/>
      <c r="P403" s="735"/>
      <c r="Q403" s="733"/>
      <c r="R403" s="734"/>
      <c r="S403" s="735"/>
      <c r="T403" s="733"/>
      <c r="U403" s="734"/>
      <c r="V403" s="735"/>
      <c r="W403" s="733"/>
      <c r="X403" s="734"/>
      <c r="Y403" s="735"/>
      <c r="Z403" s="733"/>
      <c r="AA403" s="734"/>
      <c r="AB403" s="735"/>
      <c r="AC403" s="733"/>
      <c r="AD403" s="734"/>
      <c r="AE403" s="735"/>
      <c r="AF403" s="733">
        <f>SUM(I403:AE403)</f>
        <v>0</v>
      </c>
      <c r="AG403" s="734"/>
      <c r="AH403" s="735"/>
    </row>
    <row r="404" spans="1:36" s="272" customFormat="1" ht="15" customHeight="1" x14ac:dyDescent="0.2">
      <c r="A404" s="714" t="s">
        <v>1604</v>
      </c>
      <c r="B404" s="715"/>
      <c r="C404" s="715"/>
      <c r="D404" s="715"/>
      <c r="E404" s="715"/>
      <c r="F404" s="715"/>
      <c r="G404" s="715"/>
      <c r="H404" s="1221"/>
      <c r="I404" s="1219"/>
      <c r="J404" s="1220"/>
      <c r="K404" s="733"/>
      <c r="L404" s="734"/>
      <c r="M404" s="735"/>
      <c r="N404" s="733"/>
      <c r="O404" s="734"/>
      <c r="P404" s="735"/>
      <c r="Q404" s="733"/>
      <c r="R404" s="734"/>
      <c r="S404" s="735"/>
      <c r="T404" s="733"/>
      <c r="U404" s="734"/>
      <c r="V404" s="735"/>
      <c r="W404" s="733"/>
      <c r="X404" s="734"/>
      <c r="Y404" s="735"/>
      <c r="Z404" s="733"/>
      <c r="AA404" s="734"/>
      <c r="AB404" s="735"/>
      <c r="AC404" s="733"/>
      <c r="AD404" s="734"/>
      <c r="AE404" s="735"/>
      <c r="AF404" s="733">
        <f>SUM(I404:AE404)</f>
        <v>0</v>
      </c>
      <c r="AG404" s="734"/>
      <c r="AH404" s="735"/>
    </row>
    <row r="405" spans="1:36" s="272" customFormat="1" ht="15" customHeight="1" x14ac:dyDescent="0.2">
      <c r="A405" s="714" t="s">
        <v>1605</v>
      </c>
      <c r="B405" s="715"/>
      <c r="C405" s="715"/>
      <c r="D405" s="715"/>
      <c r="E405" s="715"/>
      <c r="F405" s="715"/>
      <c r="G405" s="715"/>
      <c r="H405" s="1221"/>
      <c r="I405" s="1219"/>
      <c r="J405" s="1220"/>
      <c r="K405" s="733"/>
      <c r="L405" s="734"/>
      <c r="M405" s="735"/>
      <c r="N405" s="733"/>
      <c r="O405" s="734"/>
      <c r="P405" s="735"/>
      <c r="Q405" s="733"/>
      <c r="R405" s="734"/>
      <c r="S405" s="735"/>
      <c r="T405" s="733"/>
      <c r="U405" s="734"/>
      <c r="V405" s="735"/>
      <c r="W405" s="733"/>
      <c r="X405" s="734"/>
      <c r="Y405" s="735"/>
      <c r="Z405" s="733"/>
      <c r="AA405" s="734"/>
      <c r="AB405" s="735"/>
      <c r="AC405" s="733"/>
      <c r="AD405" s="734"/>
      <c r="AE405" s="735"/>
      <c r="AF405" s="733">
        <f>SUM(I405:AE405)</f>
        <v>0</v>
      </c>
      <c r="AG405" s="734"/>
      <c r="AH405" s="735"/>
    </row>
    <row r="406" spans="1:36" s="272" customFormat="1" ht="21.75" customHeight="1" x14ac:dyDescent="0.2">
      <c r="A406" s="714" t="s">
        <v>1606</v>
      </c>
      <c r="B406" s="715"/>
      <c r="C406" s="715"/>
      <c r="D406" s="715"/>
      <c r="E406" s="715"/>
      <c r="F406" s="715"/>
      <c r="G406" s="715"/>
      <c r="H406" s="717">
        <f>I402+I403+I404+I405</f>
        <v>0</v>
      </c>
      <c r="I406" s="1219"/>
      <c r="J406" s="1220"/>
      <c r="K406" s="733">
        <f>K402+K403+K404+K405</f>
        <v>0</v>
      </c>
      <c r="L406" s="734"/>
      <c r="M406" s="735"/>
      <c r="N406" s="733">
        <f>N402+N403+N404+N405</f>
        <v>0</v>
      </c>
      <c r="O406" s="734"/>
      <c r="P406" s="735"/>
      <c r="Q406" s="733">
        <f>Q402+Q403+Q404+Q405</f>
        <v>0</v>
      </c>
      <c r="R406" s="734"/>
      <c r="S406" s="735"/>
      <c r="T406" s="733">
        <f>T402+T403+T404+T405</f>
        <v>0</v>
      </c>
      <c r="U406" s="734"/>
      <c r="V406" s="735"/>
      <c r="W406" s="733">
        <f>W402+W403+W404+W405</f>
        <v>0</v>
      </c>
      <c r="X406" s="734"/>
      <c r="Y406" s="735"/>
      <c r="Z406" s="733">
        <f>Z402+Z403+Z404+Z405</f>
        <v>0</v>
      </c>
      <c r="AA406" s="734"/>
      <c r="AB406" s="735"/>
      <c r="AC406" s="733">
        <f>AC402+AC403+AC404+AC405</f>
        <v>0</v>
      </c>
      <c r="AD406" s="734"/>
      <c r="AE406" s="735"/>
      <c r="AF406" s="733">
        <f>SUM(H406:AE406)</f>
        <v>0</v>
      </c>
      <c r="AG406" s="734"/>
      <c r="AH406" s="735"/>
    </row>
    <row r="407" spans="1:36" x14ac:dyDescent="0.2">
      <c r="A407" s="1007" t="s">
        <v>1609</v>
      </c>
      <c r="B407" s="855"/>
      <c r="C407" s="855"/>
      <c r="D407" s="855"/>
      <c r="E407" s="855"/>
      <c r="F407" s="855"/>
      <c r="G407" s="855"/>
      <c r="H407" s="855"/>
      <c r="I407" s="855"/>
      <c r="J407" s="855"/>
      <c r="K407" s="855"/>
      <c r="L407" s="855"/>
      <c r="M407" s="855"/>
      <c r="N407" s="855"/>
      <c r="O407" s="855"/>
      <c r="P407" s="855"/>
      <c r="Q407" s="855"/>
      <c r="R407" s="855"/>
      <c r="S407" s="855"/>
      <c r="T407" s="855"/>
      <c r="U407" s="855"/>
      <c r="V407" s="855"/>
      <c r="W407" s="855"/>
      <c r="X407" s="855"/>
      <c r="Y407" s="855"/>
      <c r="Z407" s="855"/>
      <c r="AA407" s="855"/>
      <c r="AB407" s="855"/>
      <c r="AC407" s="855"/>
      <c r="AD407" s="855"/>
      <c r="AE407" s="855"/>
      <c r="AF407" s="855"/>
      <c r="AG407" s="855"/>
      <c r="AH407" s="1008"/>
    </row>
    <row r="408" spans="1:36" ht="21.75" customHeight="1" x14ac:dyDescent="0.2">
      <c r="A408" s="714" t="s">
        <v>1602</v>
      </c>
      <c r="B408" s="715"/>
      <c r="C408" s="715"/>
      <c r="D408" s="715"/>
      <c r="E408" s="715"/>
      <c r="F408" s="715"/>
      <c r="G408" s="715"/>
      <c r="H408" s="717">
        <f>I390-I396-I402+SUM(H390-H396-H402)</f>
        <v>47339</v>
      </c>
      <c r="I408" s="1219"/>
      <c r="J408" s="1220"/>
      <c r="K408" s="733">
        <f>K390-K396-K402</f>
        <v>203607</v>
      </c>
      <c r="L408" s="734"/>
      <c r="M408" s="735"/>
      <c r="N408" s="733">
        <f>N390-N396-N402</f>
        <v>214498</v>
      </c>
      <c r="O408" s="734"/>
      <c r="P408" s="735"/>
      <c r="Q408" s="733">
        <f>Q390-Q396-Q402</f>
        <v>0</v>
      </c>
      <c r="R408" s="734"/>
      <c r="S408" s="735"/>
      <c r="T408" s="733">
        <f>T390-T396-T402</f>
        <v>0</v>
      </c>
      <c r="U408" s="734"/>
      <c r="V408" s="735"/>
      <c r="W408" s="733">
        <f>W390-W396-W402</f>
        <v>0</v>
      </c>
      <c r="X408" s="734"/>
      <c r="Y408" s="735"/>
      <c r="Z408" s="733">
        <f>Z390-Z396-Z402</f>
        <v>0</v>
      </c>
      <c r="AA408" s="734"/>
      <c r="AB408" s="735"/>
      <c r="AC408" s="733">
        <f>AC390-AC396-AC402</f>
        <v>0</v>
      </c>
      <c r="AD408" s="734"/>
      <c r="AE408" s="735"/>
      <c r="AF408" s="733">
        <f>AF390-AF396-AF402</f>
        <v>465444</v>
      </c>
      <c r="AG408" s="734"/>
      <c r="AH408" s="735"/>
    </row>
    <row r="409" spans="1:36" ht="22.5" customHeight="1" x14ac:dyDescent="0.2">
      <c r="A409" s="714" t="s">
        <v>1606</v>
      </c>
      <c r="B409" s="715"/>
      <c r="C409" s="715"/>
      <c r="D409" s="715"/>
      <c r="E409" s="715"/>
      <c r="F409" s="715"/>
      <c r="G409" s="715"/>
      <c r="H409" s="717">
        <f>H394-H400-H406</f>
        <v>47339</v>
      </c>
      <c r="I409" s="1219"/>
      <c r="J409" s="1220"/>
      <c r="K409" s="733">
        <f>K394-K400-K406</f>
        <v>186096</v>
      </c>
      <c r="L409" s="734"/>
      <c r="M409" s="735"/>
      <c r="N409" s="733">
        <f>N394-N400-N406</f>
        <v>224308</v>
      </c>
      <c r="O409" s="734"/>
      <c r="P409" s="735"/>
      <c r="Q409" s="733">
        <f>Q394-Q400-Q406</f>
        <v>0</v>
      </c>
      <c r="R409" s="734"/>
      <c r="S409" s="735"/>
      <c r="T409" s="733">
        <f>T394-T400-T406</f>
        <v>0</v>
      </c>
      <c r="U409" s="734"/>
      <c r="V409" s="735"/>
      <c r="W409" s="733">
        <f>W394-W400-W406</f>
        <v>0</v>
      </c>
      <c r="X409" s="734"/>
      <c r="Y409" s="735"/>
      <c r="Z409" s="733">
        <f>Z394-Z400-Z406</f>
        <v>0</v>
      </c>
      <c r="AA409" s="734"/>
      <c r="AB409" s="735"/>
      <c r="AC409" s="733">
        <f>AC394-AC400-AC406</f>
        <v>0</v>
      </c>
      <c r="AD409" s="734"/>
      <c r="AE409" s="735"/>
      <c r="AF409" s="733">
        <f>AF394-AF400-AF406</f>
        <v>457743</v>
      </c>
      <c r="AG409" s="734"/>
      <c r="AH409" s="735"/>
      <c r="AI409" s="271" t="str">
        <f>IF(ROUND(AF409-AF381,0)=0,"","CHYBA")</f>
        <v/>
      </c>
      <c r="AJ409" s="271" t="s">
        <v>2378</v>
      </c>
    </row>
    <row r="411" spans="1:36" x14ac:dyDescent="0.2">
      <c r="A411" s="1082" t="s">
        <v>1633</v>
      </c>
      <c r="B411" s="1083"/>
      <c r="C411" s="1083"/>
      <c r="D411" s="1083"/>
      <c r="E411" s="1083"/>
      <c r="F411" s="1083"/>
      <c r="G411" s="1083"/>
      <c r="H411" s="1083"/>
      <c r="I411" s="1083"/>
      <c r="J411" s="1083"/>
      <c r="K411" s="1083"/>
      <c r="L411" s="1083"/>
      <c r="M411" s="1083"/>
      <c r="N411" s="1083"/>
      <c r="O411" s="1083"/>
      <c r="P411" s="1084"/>
      <c r="Q411" s="1082" t="s">
        <v>1610</v>
      </c>
      <c r="R411" s="743"/>
      <c r="S411" s="743"/>
      <c r="T411" s="743"/>
      <c r="U411" s="743"/>
      <c r="V411" s="743"/>
      <c r="W411" s="743"/>
      <c r="X411" s="743"/>
      <c r="Y411" s="743"/>
      <c r="Z411" s="743"/>
      <c r="AA411" s="743"/>
      <c r="AB411" s="743"/>
      <c r="AC411" s="743"/>
      <c r="AD411" s="743"/>
      <c r="AE411" s="743"/>
      <c r="AF411" s="743"/>
      <c r="AG411" s="743"/>
      <c r="AH411" s="744"/>
    </row>
    <row r="412" spans="1:36" hidden="1" x14ac:dyDescent="0.2">
      <c r="A412" s="1228" t="s">
        <v>2740</v>
      </c>
      <c r="B412" s="1229"/>
      <c r="C412" s="1229"/>
      <c r="D412" s="1229"/>
      <c r="E412" s="1229"/>
      <c r="F412" s="1229"/>
      <c r="G412" s="1229"/>
      <c r="H412" s="1229"/>
      <c r="I412" s="1229"/>
      <c r="J412" s="1229"/>
      <c r="K412" s="1229"/>
      <c r="L412" s="1229"/>
      <c r="M412" s="1229"/>
      <c r="N412" s="1229"/>
      <c r="O412" s="1229"/>
      <c r="P412" s="1230"/>
      <c r="Q412" s="1231"/>
      <c r="R412" s="1232"/>
      <c r="S412" s="1232"/>
      <c r="T412" s="1232"/>
      <c r="U412" s="1232"/>
      <c r="V412" s="1232"/>
      <c r="W412" s="1232"/>
      <c r="X412" s="1232"/>
      <c r="Y412" s="1232"/>
      <c r="Z412" s="1232"/>
      <c r="AA412" s="1232"/>
      <c r="AB412" s="1232"/>
      <c r="AC412" s="1232"/>
      <c r="AD412" s="1232"/>
      <c r="AE412" s="1232"/>
      <c r="AF412" s="1232"/>
      <c r="AG412" s="1232"/>
      <c r="AH412" s="1233"/>
    </row>
    <row r="413" spans="1:36" s="272" customFormat="1" ht="23.25" customHeight="1" x14ac:dyDescent="0.2">
      <c r="A413" s="714" t="s">
        <v>2701</v>
      </c>
      <c r="B413" s="715"/>
      <c r="C413" s="715"/>
      <c r="D413" s="715"/>
      <c r="E413" s="715"/>
      <c r="F413" s="715"/>
      <c r="G413" s="715"/>
      <c r="H413" s="715"/>
      <c r="I413" s="715"/>
      <c r="J413" s="715"/>
      <c r="K413" s="715"/>
      <c r="L413" s="715"/>
      <c r="M413" s="715"/>
      <c r="N413" s="715"/>
      <c r="O413" s="715"/>
      <c r="P413" s="716"/>
      <c r="Q413" s="733">
        <v>24527</v>
      </c>
      <c r="R413" s="1226"/>
      <c r="S413" s="1226"/>
      <c r="T413" s="1226"/>
      <c r="U413" s="1226"/>
      <c r="V413" s="1226"/>
      <c r="W413" s="1226"/>
      <c r="X413" s="1226"/>
      <c r="Y413" s="1226"/>
      <c r="Z413" s="1226"/>
      <c r="AA413" s="1226"/>
      <c r="AB413" s="1226"/>
      <c r="AC413" s="1226"/>
      <c r="AD413" s="1226"/>
      <c r="AE413" s="1226"/>
      <c r="AF413" s="1226"/>
      <c r="AG413" s="1226"/>
      <c r="AH413" s="1227"/>
    </row>
    <row r="414" spans="1:36" s="272" customFormat="1" x14ac:dyDescent="0.2">
      <c r="A414" s="451"/>
      <c r="B414" s="451"/>
      <c r="C414" s="451"/>
      <c r="D414" s="451"/>
      <c r="E414" s="451"/>
      <c r="F414" s="451"/>
      <c r="G414" s="451"/>
      <c r="H414" s="451"/>
      <c r="I414" s="451"/>
      <c r="J414" s="451"/>
      <c r="K414" s="451"/>
      <c r="L414" s="451"/>
      <c r="M414" s="451"/>
      <c r="N414" s="451"/>
      <c r="O414" s="451"/>
      <c r="P414" s="451"/>
      <c r="Q414" s="452"/>
      <c r="R414" s="427"/>
      <c r="S414" s="427"/>
      <c r="T414" s="427"/>
      <c r="U414" s="427"/>
      <c r="V414" s="427"/>
      <c r="W414" s="427"/>
      <c r="X414" s="427"/>
      <c r="Y414" s="427"/>
      <c r="Z414" s="427"/>
      <c r="AA414" s="427"/>
      <c r="AB414" s="427"/>
      <c r="AC414" s="427"/>
      <c r="AD414" s="427"/>
      <c r="AE414" s="427"/>
      <c r="AF414" s="427"/>
      <c r="AG414" s="427"/>
      <c r="AH414" s="427"/>
    </row>
    <row r="415" spans="1:36" s="272" customFormat="1" x14ac:dyDescent="0.2">
      <c r="A415" s="752" t="s">
        <v>2741</v>
      </c>
      <c r="B415" s="752"/>
      <c r="C415" s="752"/>
      <c r="D415" s="752"/>
      <c r="E415" s="752"/>
      <c r="F415" s="752"/>
      <c r="G415" s="752"/>
      <c r="H415" s="752"/>
      <c r="I415" s="752"/>
      <c r="J415" s="752"/>
      <c r="K415" s="752"/>
      <c r="L415" s="752"/>
      <c r="M415" s="752"/>
      <c r="N415" s="752"/>
      <c r="O415" s="752"/>
      <c r="P415" s="752"/>
      <c r="Q415" s="752"/>
      <c r="R415" s="752"/>
      <c r="S415" s="752"/>
      <c r="T415" s="752"/>
      <c r="U415" s="752"/>
      <c r="V415" s="752"/>
      <c r="W415" s="752"/>
      <c r="X415" s="752"/>
      <c r="Y415" s="752"/>
      <c r="Z415" s="752"/>
      <c r="AA415" s="752"/>
      <c r="AB415" s="752"/>
      <c r="AC415" s="752"/>
      <c r="AD415" s="752"/>
      <c r="AE415" s="752"/>
      <c r="AF415" s="752"/>
      <c r="AG415" s="752"/>
      <c r="AH415" s="752"/>
    </row>
    <row r="416" spans="1:36" s="345" customFormat="1" ht="20.25" hidden="1" customHeight="1" x14ac:dyDescent="0.2">
      <c r="A416" s="752" t="s">
        <v>2517</v>
      </c>
      <c r="B416" s="752"/>
      <c r="C416" s="752"/>
      <c r="D416" s="752"/>
      <c r="E416" s="752"/>
      <c r="F416" s="752"/>
      <c r="G416" s="752"/>
      <c r="H416" s="752"/>
      <c r="I416" s="752"/>
      <c r="J416" s="752"/>
      <c r="K416" s="752"/>
      <c r="L416" s="752"/>
      <c r="M416" s="752"/>
      <c r="N416" s="752"/>
      <c r="O416" s="752"/>
      <c r="P416" s="752"/>
      <c r="Q416" s="752"/>
      <c r="R416" s="752"/>
      <c r="S416" s="752"/>
      <c r="T416" s="752"/>
      <c r="U416" s="752"/>
      <c r="V416" s="752"/>
      <c r="W416" s="752"/>
      <c r="X416" s="752"/>
      <c r="Y416" s="752"/>
      <c r="Z416" s="752"/>
      <c r="AA416" s="752"/>
      <c r="AB416" s="752"/>
      <c r="AC416" s="752"/>
      <c r="AD416" s="752"/>
      <c r="AE416" s="752"/>
      <c r="AF416" s="752"/>
      <c r="AG416" s="752"/>
      <c r="AH416" s="752"/>
    </row>
    <row r="417" spans="1:34" hidden="1" x14ac:dyDescent="0.2">
      <c r="A417" s="451"/>
      <c r="B417" s="451"/>
      <c r="C417" s="451"/>
      <c r="D417" s="451"/>
      <c r="E417" s="451"/>
      <c r="F417" s="451"/>
      <c r="G417" s="451"/>
      <c r="H417" s="451"/>
      <c r="I417" s="451"/>
      <c r="J417" s="451"/>
      <c r="K417" s="451"/>
      <c r="L417" s="451"/>
      <c r="M417" s="451"/>
      <c r="N417" s="451"/>
      <c r="O417" s="451"/>
      <c r="P417" s="451"/>
      <c r="Q417" s="451"/>
      <c r="R417" s="451"/>
      <c r="S417" s="451"/>
      <c r="T417" s="451"/>
      <c r="U417" s="451"/>
      <c r="V417" s="451"/>
      <c r="W417" s="451"/>
      <c r="X417" s="451"/>
      <c r="Y417" s="451"/>
      <c r="Z417" s="451"/>
      <c r="AA417" s="451"/>
      <c r="AB417" s="451"/>
      <c r="AC417" s="451"/>
      <c r="AD417" s="451"/>
      <c r="AE417" s="451"/>
      <c r="AF417" s="451"/>
      <c r="AG417" s="451"/>
      <c r="AH417" s="451"/>
    </row>
    <row r="418" spans="1:34" hidden="1" x14ac:dyDescent="0.2">
      <c r="A418" s="1048" t="s">
        <v>1637</v>
      </c>
      <c r="B418" s="1048"/>
      <c r="C418" s="1048"/>
      <c r="D418" s="1048"/>
      <c r="E418" s="1048"/>
      <c r="F418" s="1048"/>
      <c r="G418" s="1048"/>
      <c r="H418" s="1048"/>
      <c r="I418" s="1048"/>
      <c r="J418" s="1048"/>
      <c r="K418" s="1048"/>
      <c r="L418" s="1048"/>
      <c r="M418" s="1048"/>
      <c r="N418" s="1048"/>
      <c r="O418" s="1048"/>
      <c r="P418" s="1048"/>
      <c r="Q418" s="1048"/>
      <c r="R418" s="1048"/>
      <c r="S418" s="1048"/>
      <c r="T418" s="1048"/>
      <c r="U418" s="1048"/>
      <c r="V418" s="1048"/>
      <c r="W418" s="1048"/>
      <c r="X418" s="1048"/>
      <c r="Y418" s="1048"/>
      <c r="Z418" s="1048"/>
      <c r="AA418" s="1048"/>
      <c r="AB418" s="1048"/>
      <c r="AC418" s="1048"/>
      <c r="AD418" s="1048"/>
      <c r="AE418" s="1048"/>
      <c r="AF418" s="1048"/>
      <c r="AG418" s="1048"/>
      <c r="AH418" s="451"/>
    </row>
    <row r="419" spans="1:34" hidden="1" x14ac:dyDescent="0.2">
      <c r="A419" s="451"/>
      <c r="B419" s="451"/>
      <c r="C419" s="451"/>
      <c r="D419" s="451"/>
      <c r="E419" s="451"/>
      <c r="F419" s="451"/>
      <c r="G419" s="451"/>
      <c r="H419" s="451"/>
      <c r="I419" s="451"/>
      <c r="J419" s="451"/>
      <c r="K419" s="451"/>
      <c r="L419" s="451"/>
      <c r="M419" s="451"/>
      <c r="N419" s="451"/>
      <c r="O419" s="451"/>
      <c r="P419" s="451"/>
      <c r="Q419" s="451"/>
      <c r="R419" s="451"/>
      <c r="S419" s="451"/>
      <c r="T419" s="451"/>
      <c r="U419" s="451"/>
      <c r="V419" s="451"/>
      <c r="W419" s="451"/>
      <c r="X419" s="451"/>
      <c r="Y419" s="451"/>
      <c r="Z419" s="451"/>
      <c r="AA419" s="451"/>
      <c r="AB419" s="451"/>
      <c r="AC419" s="451"/>
      <c r="AD419" s="451"/>
      <c r="AE419" s="451"/>
      <c r="AF419" s="451"/>
      <c r="AG419" s="451"/>
      <c r="AH419" s="451"/>
    </row>
    <row r="420" spans="1:34" ht="15" hidden="1" customHeight="1" x14ac:dyDescent="0.2">
      <c r="A420" s="729" t="s">
        <v>1634</v>
      </c>
      <c r="B420" s="729"/>
      <c r="C420" s="729"/>
      <c r="D420" s="729"/>
      <c r="E420" s="729"/>
      <c r="F420" s="729"/>
      <c r="G420" s="729"/>
      <c r="H420" s="729"/>
      <c r="I420" s="729"/>
      <c r="J420" s="729"/>
      <c r="K420" s="729"/>
      <c r="L420" s="729"/>
      <c r="M420" s="729"/>
      <c r="N420" s="729"/>
      <c r="O420" s="729"/>
      <c r="P420" s="729"/>
      <c r="Q420" s="729"/>
      <c r="R420" s="729"/>
      <c r="S420" s="729"/>
      <c r="T420" s="729"/>
      <c r="U420" s="729"/>
      <c r="V420" s="729"/>
      <c r="W420" s="729"/>
      <c r="X420" s="729"/>
      <c r="Y420" s="729"/>
      <c r="Z420" s="729"/>
      <c r="AA420" s="729"/>
      <c r="AB420" s="729"/>
      <c r="AC420" s="729"/>
      <c r="AD420" s="729"/>
      <c r="AE420" s="729"/>
      <c r="AF420" s="729"/>
      <c r="AG420" s="729"/>
      <c r="AH420" s="729"/>
    </row>
    <row r="421" spans="1:34" hidden="1" x14ac:dyDescent="0.2">
      <c r="A421" s="729"/>
      <c r="B421" s="729"/>
      <c r="C421" s="729"/>
      <c r="D421" s="729"/>
      <c r="E421" s="729"/>
      <c r="F421" s="729"/>
      <c r="G421" s="729"/>
      <c r="H421" s="729"/>
      <c r="I421" s="729"/>
      <c r="J421" s="729"/>
      <c r="K421" s="729"/>
      <c r="L421" s="729"/>
      <c r="M421" s="729"/>
      <c r="N421" s="729"/>
      <c r="O421" s="729"/>
      <c r="P421" s="729"/>
      <c r="Q421" s="729"/>
      <c r="R421" s="729"/>
      <c r="S421" s="729"/>
      <c r="T421" s="729"/>
      <c r="U421" s="729"/>
      <c r="V421" s="729"/>
      <c r="W421" s="729"/>
      <c r="X421" s="729"/>
      <c r="Y421" s="729"/>
      <c r="Z421" s="729"/>
      <c r="AA421" s="729"/>
      <c r="AB421" s="729"/>
      <c r="AC421" s="729"/>
      <c r="AD421" s="729"/>
      <c r="AE421" s="729"/>
      <c r="AF421" s="729"/>
      <c r="AG421" s="729"/>
      <c r="AH421" s="729"/>
    </row>
    <row r="422" spans="1:34" hidden="1" x14ac:dyDescent="0.2">
      <c r="A422" s="729"/>
      <c r="B422" s="729"/>
      <c r="C422" s="729"/>
      <c r="D422" s="729"/>
      <c r="E422" s="729"/>
      <c r="F422" s="729"/>
      <c r="G422" s="729"/>
      <c r="H422" s="729"/>
      <c r="I422" s="729"/>
      <c r="J422" s="729"/>
      <c r="K422" s="729"/>
      <c r="L422" s="729"/>
      <c r="M422" s="729"/>
      <c r="N422" s="729"/>
      <c r="O422" s="729"/>
      <c r="P422" s="729"/>
      <c r="Q422" s="729"/>
      <c r="R422" s="729"/>
      <c r="S422" s="729"/>
      <c r="T422" s="729"/>
      <c r="U422" s="729"/>
      <c r="V422" s="729"/>
      <c r="W422" s="729"/>
      <c r="X422" s="729"/>
      <c r="Y422" s="729"/>
      <c r="Z422" s="729"/>
      <c r="AA422" s="729"/>
      <c r="AB422" s="729"/>
      <c r="AC422" s="729"/>
      <c r="AD422" s="729"/>
      <c r="AE422" s="729"/>
      <c r="AF422" s="729"/>
      <c r="AG422" s="729"/>
      <c r="AH422" s="729"/>
    </row>
    <row r="423" spans="1:34" hidden="1" x14ac:dyDescent="0.2"/>
    <row r="424" spans="1:34" ht="15" hidden="1" customHeight="1" x14ac:dyDescent="0.2">
      <c r="A424" s="729" t="s">
        <v>1635</v>
      </c>
      <c r="B424" s="729"/>
      <c r="C424" s="729"/>
      <c r="D424" s="729"/>
      <c r="E424" s="729"/>
      <c r="F424" s="729"/>
      <c r="G424" s="729"/>
      <c r="H424" s="729"/>
      <c r="I424" s="729"/>
      <c r="J424" s="729"/>
      <c r="K424" s="729"/>
      <c r="L424" s="729"/>
      <c r="M424" s="729"/>
      <c r="N424" s="729"/>
      <c r="O424" s="729"/>
      <c r="P424" s="729"/>
      <c r="Q424" s="729"/>
      <c r="R424" s="729"/>
      <c r="S424" s="729"/>
      <c r="T424" s="729"/>
      <c r="U424" s="729"/>
      <c r="V424" s="729"/>
      <c r="W424" s="729"/>
      <c r="X424" s="729"/>
      <c r="Y424" s="729"/>
      <c r="Z424" s="729"/>
      <c r="AA424" s="729"/>
      <c r="AB424" s="729"/>
      <c r="AC424" s="729"/>
      <c r="AD424" s="729"/>
      <c r="AE424" s="729"/>
      <c r="AF424" s="729"/>
      <c r="AG424" s="729"/>
      <c r="AH424" s="729"/>
    </row>
    <row r="425" spans="1:34" hidden="1" x14ac:dyDescent="0.2"/>
    <row r="426" spans="1:34" ht="15" hidden="1" customHeight="1" x14ac:dyDescent="0.2">
      <c r="A426" s="1081" t="s">
        <v>1636</v>
      </c>
      <c r="B426" s="1081"/>
      <c r="C426" s="1081"/>
      <c r="D426" s="1081"/>
      <c r="E426" s="1081"/>
      <c r="F426" s="1081"/>
      <c r="G426" s="1081"/>
      <c r="H426" s="1081"/>
      <c r="I426" s="1081"/>
      <c r="J426" s="1081"/>
      <c r="K426" s="1081"/>
      <c r="L426" s="1081"/>
      <c r="M426" s="1081"/>
      <c r="N426" s="1081"/>
      <c r="O426" s="1081"/>
      <c r="P426" s="1081"/>
      <c r="Q426" s="1081"/>
      <c r="R426" s="1081"/>
      <c r="S426" s="1081"/>
      <c r="T426" s="1081"/>
      <c r="U426" s="1081"/>
      <c r="V426" s="1081"/>
      <c r="W426" s="1081"/>
      <c r="X426" s="1081"/>
      <c r="Y426" s="1081"/>
      <c r="Z426" s="1081"/>
      <c r="AA426" s="1081"/>
      <c r="AB426" s="1081"/>
      <c r="AC426" s="1081"/>
      <c r="AD426" s="1081"/>
      <c r="AE426" s="1081"/>
      <c r="AF426" s="1081"/>
      <c r="AG426" s="1081"/>
      <c r="AH426" s="1081"/>
    </row>
    <row r="427" spans="1:34" hidden="1" x14ac:dyDescent="0.2">
      <c r="A427" s="1081"/>
      <c r="B427" s="1081"/>
      <c r="C427" s="1081"/>
      <c r="D427" s="1081"/>
      <c r="E427" s="1081"/>
      <c r="F427" s="1081"/>
      <c r="G427" s="1081"/>
      <c r="H427" s="1081"/>
      <c r="I427" s="1081"/>
      <c r="J427" s="1081"/>
      <c r="K427" s="1081"/>
      <c r="L427" s="1081"/>
      <c r="M427" s="1081"/>
      <c r="N427" s="1081"/>
      <c r="O427" s="1081"/>
      <c r="P427" s="1081"/>
      <c r="Q427" s="1081"/>
      <c r="R427" s="1081"/>
      <c r="S427" s="1081"/>
      <c r="T427" s="1081"/>
      <c r="U427" s="1081"/>
      <c r="V427" s="1081"/>
      <c r="W427" s="1081"/>
      <c r="X427" s="1081"/>
      <c r="Y427" s="1081"/>
      <c r="Z427" s="1081"/>
      <c r="AA427" s="1081"/>
      <c r="AB427" s="1081"/>
      <c r="AC427" s="1081"/>
      <c r="AD427" s="1081"/>
      <c r="AE427" s="1081"/>
      <c r="AF427" s="1081"/>
      <c r="AG427" s="1081"/>
      <c r="AH427" s="1081"/>
    </row>
    <row r="428" spans="1:34" ht="12" hidden="1" customHeight="1" x14ac:dyDescent="0.2">
      <c r="A428" s="1081"/>
      <c r="B428" s="1081"/>
      <c r="C428" s="1081"/>
      <c r="D428" s="1081"/>
      <c r="E428" s="1081"/>
      <c r="F428" s="1081"/>
      <c r="G428" s="1081"/>
      <c r="H428" s="1081"/>
      <c r="I428" s="1081"/>
      <c r="J428" s="1081"/>
      <c r="K428" s="1081"/>
      <c r="L428" s="1081"/>
      <c r="M428" s="1081"/>
      <c r="N428" s="1081"/>
      <c r="O428" s="1081"/>
      <c r="P428" s="1081"/>
      <c r="Q428" s="1081"/>
      <c r="R428" s="1081"/>
      <c r="S428" s="1081"/>
      <c r="T428" s="1081"/>
      <c r="U428" s="1081"/>
      <c r="V428" s="1081"/>
      <c r="W428" s="1081"/>
      <c r="X428" s="1081"/>
      <c r="Y428" s="1081"/>
      <c r="Z428" s="1081"/>
      <c r="AA428" s="1081"/>
      <c r="AB428" s="1081"/>
      <c r="AC428" s="1081"/>
      <c r="AD428" s="1081"/>
      <c r="AE428" s="1081"/>
      <c r="AF428" s="1081"/>
      <c r="AG428" s="1081"/>
      <c r="AH428" s="1081"/>
    </row>
    <row r="429" spans="1:34" hidden="1" x14ac:dyDescent="0.2"/>
    <row r="431" spans="1:34" x14ac:dyDescent="0.2">
      <c r="A431" s="456" t="s">
        <v>2742</v>
      </c>
      <c r="B431" s="456"/>
      <c r="C431" s="456"/>
      <c r="D431" s="456"/>
      <c r="E431" s="456"/>
      <c r="F431" s="456"/>
      <c r="G431" s="456"/>
      <c r="H431" s="456"/>
      <c r="I431" s="456"/>
      <c r="J431" s="456"/>
      <c r="K431" s="456"/>
      <c r="L431" s="456"/>
      <c r="M431" s="456"/>
      <c r="N431" s="456"/>
      <c r="O431" s="456"/>
      <c r="P431" s="456"/>
      <c r="Q431" s="456"/>
      <c r="R431" s="456"/>
      <c r="S431" s="456"/>
      <c r="T431" s="456"/>
      <c r="U431" s="456"/>
      <c r="V431" s="456"/>
      <c r="W431" s="456"/>
      <c r="X431" s="456"/>
      <c r="Y431" s="456"/>
      <c r="Z431" s="456"/>
      <c r="AA431" s="456"/>
      <c r="AB431" s="456"/>
      <c r="AC431" s="456"/>
      <c r="AD431" s="456"/>
      <c r="AE431" s="456"/>
      <c r="AF431" s="456"/>
      <c r="AG431" s="456"/>
    </row>
    <row r="433" spans="1:37" x14ac:dyDescent="0.2">
      <c r="A433" s="1104" t="s">
        <v>1638</v>
      </c>
      <c r="B433" s="1105"/>
      <c r="C433" s="1105"/>
      <c r="D433" s="1105"/>
      <c r="E433" s="1105"/>
      <c r="F433" s="1105"/>
      <c r="G433" s="1105"/>
      <c r="H433" s="1105"/>
      <c r="I433" s="1105"/>
      <c r="J433" s="1105"/>
      <c r="K433" s="1106"/>
      <c r="L433" s="1104" t="s">
        <v>1639</v>
      </c>
      <c r="M433" s="1105"/>
      <c r="N433" s="1105"/>
      <c r="O433" s="1105"/>
      <c r="P433" s="1105"/>
      <c r="Q433" s="1105"/>
      <c r="R433" s="1105"/>
      <c r="S433" s="1105"/>
      <c r="T433" s="1105"/>
      <c r="U433" s="1105"/>
      <c r="V433" s="1106"/>
      <c r="W433" s="1225" t="s">
        <v>1640</v>
      </c>
      <c r="X433" s="1225"/>
      <c r="Y433" s="1225"/>
      <c r="Z433" s="1225"/>
      <c r="AA433" s="1225"/>
      <c r="AB433" s="1225"/>
      <c r="AC433" s="1225"/>
      <c r="AD433" s="1225"/>
      <c r="AE433" s="1225"/>
      <c r="AF433" s="1225"/>
      <c r="AG433" s="1225"/>
      <c r="AH433" s="1225"/>
    </row>
    <row r="434" spans="1:37" x14ac:dyDescent="0.2">
      <c r="A434" s="1150"/>
      <c r="B434" s="1151"/>
      <c r="C434" s="1151"/>
      <c r="D434" s="1151"/>
      <c r="E434" s="1151"/>
      <c r="F434" s="1151"/>
      <c r="G434" s="1151"/>
      <c r="H434" s="1151"/>
      <c r="I434" s="1151"/>
      <c r="J434" s="1151"/>
      <c r="K434" s="1152"/>
      <c r="L434" s="1150"/>
      <c r="M434" s="1151"/>
      <c r="N434" s="1151"/>
      <c r="O434" s="1151"/>
      <c r="P434" s="1151"/>
      <c r="Q434" s="1151"/>
      <c r="R434" s="1151"/>
      <c r="S434" s="1151"/>
      <c r="T434" s="1151"/>
      <c r="U434" s="1151"/>
      <c r="V434" s="1152"/>
      <c r="W434" s="1225"/>
      <c r="X434" s="1225"/>
      <c r="Y434" s="1225"/>
      <c r="Z434" s="1225"/>
      <c r="AA434" s="1225"/>
      <c r="AB434" s="1225"/>
      <c r="AC434" s="1225"/>
      <c r="AD434" s="1225"/>
      <c r="AE434" s="1225"/>
      <c r="AF434" s="1225"/>
      <c r="AG434" s="1225"/>
      <c r="AH434" s="1225"/>
    </row>
    <row r="435" spans="1:37" x14ac:dyDescent="0.2">
      <c r="A435" s="1222" t="s">
        <v>2458</v>
      </c>
      <c r="B435" s="1223"/>
      <c r="C435" s="1223"/>
      <c r="D435" s="1223"/>
      <c r="E435" s="1223"/>
      <c r="F435" s="1223"/>
      <c r="G435" s="1223"/>
      <c r="H435" s="1223"/>
      <c r="I435" s="1223"/>
      <c r="J435" s="1223"/>
      <c r="K435" s="1224"/>
      <c r="L435" s="742" t="s">
        <v>2459</v>
      </c>
      <c r="M435" s="743"/>
      <c r="N435" s="743"/>
      <c r="O435" s="743"/>
      <c r="P435" s="743"/>
      <c r="Q435" s="743"/>
      <c r="R435" s="743"/>
      <c r="S435" s="743"/>
      <c r="T435" s="743"/>
      <c r="U435" s="743"/>
      <c r="V435" s="744"/>
      <c r="W435" s="1058">
        <v>3044850</v>
      </c>
      <c r="X435" s="1059"/>
      <c r="Y435" s="1059"/>
      <c r="Z435" s="1059"/>
      <c r="AA435" s="1059"/>
      <c r="AB435" s="1059"/>
      <c r="AC435" s="1059"/>
      <c r="AD435" s="1059"/>
      <c r="AE435" s="1059"/>
      <c r="AF435" s="1059"/>
      <c r="AG435" s="1059"/>
      <c r="AH435" s="1060"/>
    </row>
    <row r="436" spans="1:37" x14ac:dyDescent="0.2">
      <c r="A436" s="1222" t="s">
        <v>2458</v>
      </c>
      <c r="B436" s="1223"/>
      <c r="C436" s="1223"/>
      <c r="D436" s="1223"/>
      <c r="E436" s="1223"/>
      <c r="F436" s="1223"/>
      <c r="G436" s="1223"/>
      <c r="H436" s="1223"/>
      <c r="I436" s="1223"/>
      <c r="J436" s="1223"/>
      <c r="K436" s="1224"/>
      <c r="L436" s="1222" t="s">
        <v>2460</v>
      </c>
      <c r="M436" s="1223"/>
      <c r="N436" s="1223"/>
      <c r="O436" s="1223"/>
      <c r="P436" s="1223"/>
      <c r="Q436" s="1223"/>
      <c r="R436" s="1223"/>
      <c r="S436" s="1223"/>
      <c r="T436" s="1223"/>
      <c r="U436" s="1223"/>
      <c r="V436" s="1224"/>
      <c r="W436" s="1058">
        <v>99000</v>
      </c>
      <c r="X436" s="1059"/>
      <c r="Y436" s="1059"/>
      <c r="Z436" s="1059"/>
      <c r="AA436" s="1059"/>
      <c r="AB436" s="1059"/>
      <c r="AC436" s="1059"/>
      <c r="AD436" s="1059"/>
      <c r="AE436" s="1059"/>
      <c r="AF436" s="1059"/>
      <c r="AG436" s="1059"/>
      <c r="AH436" s="1060"/>
    </row>
    <row r="437" spans="1:37" x14ac:dyDescent="0.2">
      <c r="A437" s="742" t="s">
        <v>2458</v>
      </c>
      <c r="B437" s="743"/>
      <c r="C437" s="743"/>
      <c r="D437" s="743"/>
      <c r="E437" s="743"/>
      <c r="F437" s="743"/>
      <c r="G437" s="743"/>
      <c r="H437" s="743"/>
      <c r="I437" s="743"/>
      <c r="J437" s="743"/>
      <c r="K437" s="744"/>
      <c r="L437" s="742" t="s">
        <v>2461</v>
      </c>
      <c r="M437" s="743"/>
      <c r="N437" s="743"/>
      <c r="O437" s="743"/>
      <c r="P437" s="743"/>
      <c r="Q437" s="743"/>
      <c r="R437" s="743"/>
      <c r="S437" s="743"/>
      <c r="T437" s="743"/>
      <c r="U437" s="743"/>
      <c r="V437" s="744"/>
      <c r="W437" s="1058">
        <v>484175</v>
      </c>
      <c r="X437" s="1059"/>
      <c r="Y437" s="1059"/>
      <c r="Z437" s="1059"/>
      <c r="AA437" s="1059"/>
      <c r="AB437" s="1059"/>
      <c r="AC437" s="1059"/>
      <c r="AD437" s="1059"/>
      <c r="AE437" s="1059"/>
      <c r="AF437" s="1059"/>
      <c r="AG437" s="1059"/>
      <c r="AH437" s="1060"/>
      <c r="AK437" s="339" t="s">
        <v>2743</v>
      </c>
    </row>
    <row r="438" spans="1:37" x14ac:dyDescent="0.2">
      <c r="A438" s="428"/>
      <c r="B438" s="428"/>
      <c r="C438" s="428"/>
      <c r="D438" s="428"/>
      <c r="E438" s="428"/>
      <c r="F438" s="428"/>
      <c r="G438" s="428"/>
      <c r="H438" s="428"/>
      <c r="I438" s="428"/>
      <c r="J438" s="428"/>
      <c r="K438" s="428"/>
      <c r="L438" s="428"/>
      <c r="M438" s="428"/>
      <c r="N438" s="428"/>
      <c r="O438" s="428"/>
      <c r="P438" s="428"/>
      <c r="Q438" s="428"/>
      <c r="R438" s="428"/>
      <c r="S438" s="428"/>
      <c r="T438" s="428"/>
      <c r="U438" s="428"/>
      <c r="V438" s="428"/>
      <c r="W438" s="457"/>
      <c r="X438" s="457"/>
      <c r="Y438" s="457"/>
      <c r="Z438" s="457"/>
      <c r="AA438" s="457"/>
      <c r="AB438" s="457"/>
      <c r="AC438" s="457"/>
      <c r="AD438" s="457"/>
      <c r="AE438" s="457"/>
      <c r="AF438" s="457"/>
      <c r="AG438" s="457"/>
      <c r="AH438" s="457"/>
      <c r="AK438" s="339"/>
    </row>
    <row r="439" spans="1:37" x14ac:dyDescent="0.2">
      <c r="A439" s="421" t="s">
        <v>2791</v>
      </c>
    </row>
    <row r="440" spans="1:37" hidden="1" x14ac:dyDescent="0.2"/>
    <row r="441" spans="1:37" hidden="1" x14ac:dyDescent="0.2">
      <c r="A441" s="421" t="s">
        <v>1641</v>
      </c>
      <c r="D441" s="421" t="s">
        <v>1642</v>
      </c>
    </row>
    <row r="442" spans="1:37" hidden="1" x14ac:dyDescent="0.2"/>
    <row r="443" spans="1:37" ht="15" hidden="1" customHeight="1" x14ac:dyDescent="0.2">
      <c r="A443" s="729" t="s">
        <v>1643</v>
      </c>
      <c r="B443" s="729"/>
      <c r="C443" s="729"/>
      <c r="D443" s="729"/>
      <c r="E443" s="729"/>
      <c r="F443" s="729"/>
      <c r="G443" s="729"/>
      <c r="H443" s="729"/>
      <c r="I443" s="729"/>
      <c r="J443" s="729"/>
      <c r="K443" s="729"/>
      <c r="L443" s="729"/>
      <c r="M443" s="729"/>
      <c r="N443" s="729"/>
      <c r="O443" s="729"/>
      <c r="P443" s="729"/>
      <c r="Q443" s="729"/>
      <c r="R443" s="729"/>
      <c r="S443" s="729"/>
      <c r="T443" s="729"/>
      <c r="U443" s="729"/>
      <c r="V443" s="729"/>
      <c r="W443" s="729"/>
      <c r="X443" s="729"/>
      <c r="Y443" s="729"/>
      <c r="Z443" s="729"/>
      <c r="AA443" s="729"/>
      <c r="AB443" s="729"/>
      <c r="AC443" s="729"/>
      <c r="AD443" s="729"/>
      <c r="AE443" s="729"/>
      <c r="AF443" s="729"/>
      <c r="AG443" s="729"/>
      <c r="AH443" s="729"/>
    </row>
    <row r="444" spans="1:37" hidden="1" x14ac:dyDescent="0.2">
      <c r="A444" s="729"/>
      <c r="B444" s="729"/>
      <c r="C444" s="729"/>
      <c r="D444" s="729"/>
      <c r="E444" s="729"/>
      <c r="F444" s="729"/>
      <c r="G444" s="729"/>
      <c r="H444" s="729"/>
      <c r="I444" s="729"/>
      <c r="J444" s="729"/>
      <c r="K444" s="729"/>
      <c r="L444" s="729"/>
      <c r="M444" s="729"/>
      <c r="N444" s="729"/>
      <c r="O444" s="729"/>
      <c r="P444" s="729"/>
      <c r="Q444" s="729"/>
      <c r="R444" s="729"/>
      <c r="S444" s="729"/>
      <c r="T444" s="729"/>
      <c r="U444" s="729"/>
      <c r="V444" s="729"/>
      <c r="W444" s="729"/>
      <c r="X444" s="729"/>
      <c r="Y444" s="729"/>
      <c r="Z444" s="729"/>
      <c r="AA444" s="729"/>
      <c r="AB444" s="729"/>
      <c r="AC444" s="729"/>
      <c r="AD444" s="729"/>
      <c r="AE444" s="729"/>
      <c r="AF444" s="729"/>
      <c r="AG444" s="729"/>
      <c r="AH444" s="729"/>
    </row>
    <row r="445" spans="1:37" hidden="1" x14ac:dyDescent="0.2"/>
    <row r="446" spans="1:37" ht="15" hidden="1" customHeight="1" x14ac:dyDescent="0.2">
      <c r="A446" s="1013" t="s">
        <v>1644</v>
      </c>
      <c r="B446" s="1014"/>
      <c r="C446" s="1014"/>
      <c r="D446" s="1014"/>
      <c r="E446" s="1014"/>
      <c r="F446" s="1014"/>
      <c r="G446" s="1014"/>
      <c r="H446" s="748" t="s">
        <v>510</v>
      </c>
      <c r="I446" s="749"/>
      <c r="J446" s="749"/>
      <c r="K446" s="749"/>
      <c r="L446" s="749"/>
      <c r="M446" s="749"/>
      <c r="N446" s="749"/>
      <c r="O446" s="749"/>
      <c r="P446" s="749"/>
      <c r="Q446" s="749"/>
      <c r="R446" s="749"/>
      <c r="S446" s="749"/>
      <c r="T446" s="749"/>
      <c r="U446" s="749"/>
      <c r="V446" s="749"/>
      <c r="W446" s="749"/>
      <c r="X446" s="749"/>
      <c r="Y446" s="749"/>
      <c r="Z446" s="749"/>
      <c r="AA446" s="749"/>
      <c r="AB446" s="749"/>
      <c r="AC446" s="749"/>
      <c r="AD446" s="749"/>
      <c r="AE446" s="749"/>
      <c r="AF446" s="749"/>
      <c r="AG446" s="749"/>
      <c r="AH446" s="750"/>
    </row>
    <row r="447" spans="1:37" ht="15" hidden="1" customHeight="1" x14ac:dyDescent="0.2">
      <c r="A447" s="995"/>
      <c r="B447" s="990"/>
      <c r="C447" s="990"/>
      <c r="D447" s="990"/>
      <c r="E447" s="990"/>
      <c r="F447" s="990"/>
      <c r="G447" s="990"/>
      <c r="H447" s="1213" t="s">
        <v>1645</v>
      </c>
      <c r="I447" s="1214"/>
      <c r="J447" s="1173"/>
      <c r="K447" s="1213" t="s">
        <v>1646</v>
      </c>
      <c r="L447" s="1214"/>
      <c r="M447" s="1173"/>
      <c r="N447" s="1213" t="s">
        <v>1647</v>
      </c>
      <c r="O447" s="1214"/>
      <c r="P447" s="1173"/>
      <c r="Q447" s="1213" t="s">
        <v>1648</v>
      </c>
      <c r="R447" s="1214"/>
      <c r="S447" s="1173"/>
      <c r="T447" s="1213" t="s">
        <v>1649</v>
      </c>
      <c r="U447" s="1214"/>
      <c r="V447" s="1173"/>
      <c r="W447" s="1213" t="s">
        <v>1650</v>
      </c>
      <c r="X447" s="1214"/>
      <c r="Y447" s="1173"/>
      <c r="Z447" s="1213" t="s">
        <v>1651</v>
      </c>
      <c r="AA447" s="1214"/>
      <c r="AB447" s="1173"/>
      <c r="AC447" s="1213" t="s">
        <v>1652</v>
      </c>
      <c r="AD447" s="1214"/>
      <c r="AE447" s="1173"/>
      <c r="AF447" s="1213" t="s">
        <v>1539</v>
      </c>
      <c r="AG447" s="1214"/>
      <c r="AH447" s="1173"/>
    </row>
    <row r="448" spans="1:37" ht="85.5" hidden="1" customHeight="1" x14ac:dyDescent="0.2">
      <c r="A448" s="1016"/>
      <c r="B448" s="1017"/>
      <c r="C448" s="1017"/>
      <c r="D448" s="1017"/>
      <c r="E448" s="1017"/>
      <c r="F448" s="1017"/>
      <c r="G448" s="1017"/>
      <c r="H448" s="1076"/>
      <c r="I448" s="1077"/>
      <c r="J448" s="1078"/>
      <c r="K448" s="1076"/>
      <c r="L448" s="1077"/>
      <c r="M448" s="1078"/>
      <c r="N448" s="1076"/>
      <c r="O448" s="1077"/>
      <c r="P448" s="1078"/>
      <c r="Q448" s="1076"/>
      <c r="R448" s="1077"/>
      <c r="S448" s="1078"/>
      <c r="T448" s="1076"/>
      <c r="U448" s="1077"/>
      <c r="V448" s="1078"/>
      <c r="W448" s="1076"/>
      <c r="X448" s="1077"/>
      <c r="Y448" s="1078"/>
      <c r="Z448" s="1076"/>
      <c r="AA448" s="1077"/>
      <c r="AB448" s="1078"/>
      <c r="AC448" s="1076"/>
      <c r="AD448" s="1077"/>
      <c r="AE448" s="1078"/>
      <c r="AF448" s="1076"/>
      <c r="AG448" s="1077"/>
      <c r="AH448" s="1078"/>
    </row>
    <row r="449" spans="1:36" hidden="1" x14ac:dyDescent="0.2">
      <c r="A449" s="748" t="s">
        <v>458</v>
      </c>
      <c r="B449" s="749"/>
      <c r="C449" s="749"/>
      <c r="D449" s="749"/>
      <c r="E449" s="749"/>
      <c r="F449" s="749"/>
      <c r="G449" s="749"/>
      <c r="H449" s="748" t="s">
        <v>459</v>
      </c>
      <c r="I449" s="749"/>
      <c r="J449" s="750"/>
      <c r="K449" s="748" t="s">
        <v>460</v>
      </c>
      <c r="L449" s="749"/>
      <c r="M449" s="750"/>
      <c r="N449" s="748" t="s">
        <v>1595</v>
      </c>
      <c r="O449" s="749"/>
      <c r="P449" s="750"/>
      <c r="Q449" s="748" t="s">
        <v>1596</v>
      </c>
      <c r="R449" s="749"/>
      <c r="S449" s="750"/>
      <c r="T449" s="748" t="s">
        <v>1597</v>
      </c>
      <c r="U449" s="749"/>
      <c r="V449" s="750"/>
      <c r="W449" s="748" t="s">
        <v>1598</v>
      </c>
      <c r="X449" s="749"/>
      <c r="Y449" s="750"/>
      <c r="Z449" s="748" t="s">
        <v>1599</v>
      </c>
      <c r="AA449" s="749"/>
      <c r="AB449" s="750"/>
      <c r="AC449" s="748" t="s">
        <v>1600</v>
      </c>
      <c r="AD449" s="749"/>
      <c r="AE449" s="750"/>
      <c r="AF449" s="748" t="s">
        <v>1631</v>
      </c>
      <c r="AG449" s="749"/>
      <c r="AH449" s="750"/>
    </row>
    <row r="450" spans="1:36" hidden="1" x14ac:dyDescent="0.2">
      <c r="A450" s="1007" t="s">
        <v>1601</v>
      </c>
      <c r="B450" s="855"/>
      <c r="C450" s="855"/>
      <c r="D450" s="855"/>
      <c r="E450" s="855"/>
      <c r="F450" s="855"/>
      <c r="G450" s="855"/>
      <c r="H450" s="855"/>
      <c r="I450" s="855"/>
      <c r="J450" s="855"/>
      <c r="K450" s="855"/>
      <c r="L450" s="855"/>
      <c r="M450" s="855"/>
      <c r="N450" s="855"/>
      <c r="O450" s="855"/>
      <c r="P450" s="855"/>
      <c r="Q450" s="855"/>
      <c r="R450" s="855"/>
      <c r="S450" s="855"/>
      <c r="T450" s="855"/>
      <c r="U450" s="855"/>
      <c r="V450" s="855"/>
      <c r="W450" s="855"/>
      <c r="X450" s="855"/>
      <c r="Y450" s="855"/>
      <c r="Z450" s="855"/>
      <c r="AA450" s="855"/>
      <c r="AB450" s="855"/>
      <c r="AC450" s="855"/>
      <c r="AD450" s="855"/>
      <c r="AE450" s="855"/>
      <c r="AF450" s="855"/>
      <c r="AG450" s="855"/>
      <c r="AH450" s="1008"/>
    </row>
    <row r="451" spans="1:36" ht="24" hidden="1" customHeight="1" x14ac:dyDescent="0.2">
      <c r="A451" s="714" t="s">
        <v>1602</v>
      </c>
      <c r="B451" s="715"/>
      <c r="C451" s="715"/>
      <c r="D451" s="715"/>
      <c r="E451" s="715"/>
      <c r="F451" s="715"/>
      <c r="G451" s="715"/>
      <c r="H451" s="1221"/>
      <c r="I451" s="1219"/>
      <c r="J451" s="1220"/>
      <c r="K451" s="733"/>
      <c r="L451" s="734"/>
      <c r="M451" s="735"/>
      <c r="N451" s="733"/>
      <c r="O451" s="734"/>
      <c r="P451" s="735"/>
      <c r="Q451" s="733"/>
      <c r="R451" s="734"/>
      <c r="S451" s="735"/>
      <c r="T451" s="733"/>
      <c r="U451" s="734"/>
      <c r="V451" s="735"/>
      <c r="W451" s="733"/>
      <c r="X451" s="734"/>
      <c r="Y451" s="735"/>
      <c r="Z451" s="733"/>
      <c r="AA451" s="734"/>
      <c r="AB451" s="735"/>
      <c r="AC451" s="733"/>
      <c r="AD451" s="734"/>
      <c r="AE451" s="735"/>
      <c r="AF451" s="733">
        <f>SUM(I451:AE451)</f>
        <v>0</v>
      </c>
      <c r="AG451" s="734"/>
      <c r="AH451" s="735"/>
    </row>
    <row r="452" spans="1:36" ht="15" hidden="1" customHeight="1" x14ac:dyDescent="0.2">
      <c r="A452" s="714" t="s">
        <v>1603</v>
      </c>
      <c r="B452" s="715"/>
      <c r="C452" s="715"/>
      <c r="D452" s="715"/>
      <c r="E452" s="715"/>
      <c r="F452" s="715"/>
      <c r="G452" s="715"/>
      <c r="H452" s="1221"/>
      <c r="I452" s="1219"/>
      <c r="J452" s="1220"/>
      <c r="K452" s="733"/>
      <c r="L452" s="734"/>
      <c r="M452" s="735"/>
      <c r="N452" s="733"/>
      <c r="O452" s="734"/>
      <c r="P452" s="735"/>
      <c r="Q452" s="733"/>
      <c r="R452" s="734"/>
      <c r="S452" s="735"/>
      <c r="T452" s="733"/>
      <c r="U452" s="734"/>
      <c r="V452" s="735"/>
      <c r="W452" s="733"/>
      <c r="X452" s="734"/>
      <c r="Y452" s="735"/>
      <c r="Z452" s="733"/>
      <c r="AA452" s="734"/>
      <c r="AB452" s="735"/>
      <c r="AC452" s="733"/>
      <c r="AD452" s="734"/>
      <c r="AE452" s="735"/>
      <c r="AF452" s="733">
        <f>SUM(I452:AE452)</f>
        <v>0</v>
      </c>
      <c r="AG452" s="734"/>
      <c r="AH452" s="735"/>
    </row>
    <row r="453" spans="1:36" ht="15" hidden="1" customHeight="1" x14ac:dyDescent="0.2">
      <c r="A453" s="714" t="s">
        <v>1604</v>
      </c>
      <c r="B453" s="715"/>
      <c r="C453" s="715"/>
      <c r="D453" s="715"/>
      <c r="E453" s="715"/>
      <c r="F453" s="715"/>
      <c r="G453" s="715"/>
      <c r="H453" s="1221"/>
      <c r="I453" s="1219"/>
      <c r="J453" s="1220"/>
      <c r="K453" s="733"/>
      <c r="L453" s="734"/>
      <c r="M453" s="735"/>
      <c r="N453" s="733"/>
      <c r="O453" s="734"/>
      <c r="P453" s="735"/>
      <c r="Q453" s="733"/>
      <c r="R453" s="734"/>
      <c r="S453" s="735"/>
      <c r="T453" s="733"/>
      <c r="U453" s="734"/>
      <c r="V453" s="735"/>
      <c r="W453" s="733"/>
      <c r="X453" s="734"/>
      <c r="Y453" s="735"/>
      <c r="Z453" s="733"/>
      <c r="AA453" s="734"/>
      <c r="AB453" s="735"/>
      <c r="AC453" s="733"/>
      <c r="AD453" s="734"/>
      <c r="AE453" s="735"/>
      <c r="AF453" s="733">
        <f>SUM(I453:AE453)</f>
        <v>0</v>
      </c>
      <c r="AG453" s="734"/>
      <c r="AH453" s="735"/>
    </row>
    <row r="454" spans="1:36" ht="15" hidden="1" customHeight="1" x14ac:dyDescent="0.2">
      <c r="A454" s="714" t="s">
        <v>1605</v>
      </c>
      <c r="B454" s="715"/>
      <c r="C454" s="715"/>
      <c r="D454" s="715"/>
      <c r="E454" s="715"/>
      <c r="F454" s="715"/>
      <c r="G454" s="715"/>
      <c r="H454" s="1221"/>
      <c r="I454" s="1219"/>
      <c r="J454" s="1220"/>
      <c r="K454" s="733"/>
      <c r="L454" s="734"/>
      <c r="M454" s="735"/>
      <c r="N454" s="733"/>
      <c r="O454" s="734"/>
      <c r="P454" s="735"/>
      <c r="Q454" s="733"/>
      <c r="R454" s="734"/>
      <c r="S454" s="735"/>
      <c r="T454" s="733"/>
      <c r="U454" s="734"/>
      <c r="V454" s="735"/>
      <c r="W454" s="733"/>
      <c r="X454" s="734"/>
      <c r="Y454" s="735"/>
      <c r="Z454" s="733"/>
      <c r="AA454" s="734"/>
      <c r="AB454" s="735"/>
      <c r="AC454" s="733"/>
      <c r="AD454" s="734"/>
      <c r="AE454" s="735"/>
      <c r="AF454" s="733">
        <f>SUM(I454:AE454)</f>
        <v>0</v>
      </c>
      <c r="AG454" s="734"/>
      <c r="AH454" s="735"/>
    </row>
    <row r="455" spans="1:36" ht="24" hidden="1" customHeight="1" x14ac:dyDescent="0.2">
      <c r="A455" s="714" t="s">
        <v>1606</v>
      </c>
      <c r="B455" s="715"/>
      <c r="C455" s="715"/>
      <c r="D455" s="715"/>
      <c r="E455" s="715"/>
      <c r="F455" s="715"/>
      <c r="G455" s="715"/>
      <c r="H455" s="717">
        <f>I451+I452+I453+I454</f>
        <v>0</v>
      </c>
      <c r="I455" s="1219"/>
      <c r="J455" s="1220"/>
      <c r="K455" s="733">
        <f>K451+K452+K453+K454</f>
        <v>0</v>
      </c>
      <c r="L455" s="734"/>
      <c r="M455" s="735"/>
      <c r="N455" s="733">
        <f>N451+N452+N453+N454</f>
        <v>0</v>
      </c>
      <c r="O455" s="734"/>
      <c r="P455" s="735"/>
      <c r="Q455" s="733">
        <f>Q451+Q452+Q453+Q454</f>
        <v>0</v>
      </c>
      <c r="R455" s="734"/>
      <c r="S455" s="735"/>
      <c r="T455" s="733">
        <f>T451+T452+T453+T454</f>
        <v>0</v>
      </c>
      <c r="U455" s="734"/>
      <c r="V455" s="735"/>
      <c r="W455" s="733">
        <f>W451+W452+W453+W454</f>
        <v>0</v>
      </c>
      <c r="X455" s="734"/>
      <c r="Y455" s="735"/>
      <c r="Z455" s="733">
        <f>Z451+Z452+Z453+Z454</f>
        <v>0</v>
      </c>
      <c r="AA455" s="734"/>
      <c r="AB455" s="735"/>
      <c r="AC455" s="733">
        <f>AC451+AC452+AC453+AC454</f>
        <v>0</v>
      </c>
      <c r="AD455" s="734"/>
      <c r="AE455" s="735"/>
      <c r="AF455" s="733">
        <f>SUM(H455:AE455)</f>
        <v>0</v>
      </c>
      <c r="AG455" s="734"/>
      <c r="AH455" s="735"/>
      <c r="AI455" s="271" t="str">
        <f>IF(ROUND(AF455-A!D47,0)=0,"","CHYBA")</f>
        <v/>
      </c>
      <c r="AJ455" s="271" t="s">
        <v>2378</v>
      </c>
    </row>
    <row r="456" spans="1:36" ht="15" hidden="1" customHeight="1" x14ac:dyDescent="0.2">
      <c r="A456" s="1007" t="s">
        <v>1608</v>
      </c>
      <c r="B456" s="855"/>
      <c r="C456" s="855"/>
      <c r="D456" s="855"/>
      <c r="E456" s="855"/>
      <c r="F456" s="855"/>
      <c r="G456" s="855"/>
      <c r="H456" s="855"/>
      <c r="I456" s="855"/>
      <c r="J456" s="855"/>
      <c r="K456" s="855"/>
      <c r="L456" s="855"/>
      <c r="M456" s="855"/>
      <c r="N456" s="855"/>
      <c r="O456" s="855"/>
      <c r="P456" s="855"/>
      <c r="Q456" s="855"/>
      <c r="R456" s="855"/>
      <c r="S456" s="855"/>
      <c r="T456" s="855"/>
      <c r="U456" s="855"/>
      <c r="V456" s="855"/>
      <c r="W456" s="855"/>
      <c r="X456" s="855"/>
      <c r="Y456" s="855"/>
      <c r="Z456" s="855"/>
      <c r="AA456" s="855"/>
      <c r="AB456" s="855"/>
      <c r="AC456" s="855"/>
      <c r="AD456" s="855"/>
      <c r="AE456" s="855"/>
      <c r="AF456" s="855"/>
      <c r="AG456" s="855"/>
      <c r="AH456" s="1008"/>
    </row>
    <row r="457" spans="1:36" ht="22.5" hidden="1" customHeight="1" x14ac:dyDescent="0.2">
      <c r="A457" s="714" t="s">
        <v>1602</v>
      </c>
      <c r="B457" s="715"/>
      <c r="C457" s="715"/>
      <c r="D457" s="715"/>
      <c r="E457" s="715"/>
      <c r="F457" s="715"/>
      <c r="G457" s="715"/>
      <c r="H457" s="1221"/>
      <c r="I457" s="1219"/>
      <c r="J457" s="1220"/>
      <c r="K457" s="733"/>
      <c r="L457" s="734"/>
      <c r="M457" s="735"/>
      <c r="N457" s="733"/>
      <c r="O457" s="734"/>
      <c r="P457" s="735"/>
      <c r="Q457" s="733"/>
      <c r="R457" s="734"/>
      <c r="S457" s="735"/>
      <c r="T457" s="733"/>
      <c r="U457" s="734"/>
      <c r="V457" s="735"/>
      <c r="W457" s="733"/>
      <c r="X457" s="734"/>
      <c r="Y457" s="735"/>
      <c r="Z457" s="733"/>
      <c r="AA457" s="734"/>
      <c r="AB457" s="735"/>
      <c r="AC457" s="733"/>
      <c r="AD457" s="734"/>
      <c r="AE457" s="735"/>
      <c r="AF457" s="733">
        <f>SUM(I457:AE457)</f>
        <v>0</v>
      </c>
      <c r="AG457" s="734"/>
      <c r="AH457" s="735"/>
    </row>
    <row r="458" spans="1:36" ht="15" hidden="1" customHeight="1" x14ac:dyDescent="0.2">
      <c r="A458" s="714" t="s">
        <v>1603</v>
      </c>
      <c r="B458" s="715"/>
      <c r="C458" s="715"/>
      <c r="D458" s="715"/>
      <c r="E458" s="715"/>
      <c r="F458" s="715"/>
      <c r="G458" s="715"/>
      <c r="H458" s="1221"/>
      <c r="I458" s="1219"/>
      <c r="J458" s="1220"/>
      <c r="K458" s="733"/>
      <c r="L458" s="734"/>
      <c r="M458" s="735"/>
      <c r="N458" s="733"/>
      <c r="O458" s="734"/>
      <c r="P458" s="735"/>
      <c r="Q458" s="733"/>
      <c r="R458" s="734"/>
      <c r="S458" s="735"/>
      <c r="T458" s="733"/>
      <c r="U458" s="734"/>
      <c r="V458" s="735"/>
      <c r="W458" s="733"/>
      <c r="X458" s="734"/>
      <c r="Y458" s="735"/>
      <c r="Z458" s="733"/>
      <c r="AA458" s="734"/>
      <c r="AB458" s="735"/>
      <c r="AC458" s="733"/>
      <c r="AD458" s="734"/>
      <c r="AE458" s="735"/>
      <c r="AF458" s="733">
        <f>SUM(I458:AE458)</f>
        <v>0</v>
      </c>
      <c r="AG458" s="734"/>
      <c r="AH458" s="735"/>
    </row>
    <row r="459" spans="1:36" ht="15" hidden="1" customHeight="1" x14ac:dyDescent="0.2">
      <c r="A459" s="714" t="s">
        <v>1604</v>
      </c>
      <c r="B459" s="715"/>
      <c r="C459" s="715"/>
      <c r="D459" s="715"/>
      <c r="E459" s="715"/>
      <c r="F459" s="715"/>
      <c r="G459" s="715"/>
      <c r="H459" s="1221"/>
      <c r="I459" s="1219"/>
      <c r="J459" s="1220"/>
      <c r="K459" s="733"/>
      <c r="L459" s="734"/>
      <c r="M459" s="735"/>
      <c r="N459" s="733"/>
      <c r="O459" s="734"/>
      <c r="P459" s="735"/>
      <c r="Q459" s="733"/>
      <c r="R459" s="734"/>
      <c r="S459" s="735"/>
      <c r="T459" s="733"/>
      <c r="U459" s="734"/>
      <c r="V459" s="735"/>
      <c r="W459" s="733"/>
      <c r="X459" s="734"/>
      <c r="Y459" s="735"/>
      <c r="Z459" s="733"/>
      <c r="AA459" s="734"/>
      <c r="AB459" s="735"/>
      <c r="AC459" s="733"/>
      <c r="AD459" s="734"/>
      <c r="AE459" s="735"/>
      <c r="AF459" s="733">
        <f>SUM(I459:AE459)</f>
        <v>0</v>
      </c>
      <c r="AG459" s="734"/>
      <c r="AH459" s="735"/>
    </row>
    <row r="460" spans="1:36" s="272" customFormat="1" ht="15" hidden="1" customHeight="1" x14ac:dyDescent="0.2">
      <c r="A460" s="714" t="s">
        <v>1605</v>
      </c>
      <c r="B460" s="715"/>
      <c r="C460" s="715"/>
      <c r="D460" s="715"/>
      <c r="E460" s="715"/>
      <c r="F460" s="715"/>
      <c r="G460" s="715"/>
      <c r="H460" s="1221"/>
      <c r="I460" s="1219"/>
      <c r="J460" s="1220"/>
      <c r="K460" s="733"/>
      <c r="L460" s="734"/>
      <c r="M460" s="735"/>
      <c r="N460" s="733"/>
      <c r="O460" s="734"/>
      <c r="P460" s="735"/>
      <c r="Q460" s="733"/>
      <c r="R460" s="734"/>
      <c r="S460" s="735"/>
      <c r="T460" s="733"/>
      <c r="U460" s="734"/>
      <c r="V460" s="735"/>
      <c r="W460" s="733"/>
      <c r="X460" s="734"/>
      <c r="Y460" s="735"/>
      <c r="Z460" s="733"/>
      <c r="AA460" s="734"/>
      <c r="AB460" s="735"/>
      <c r="AC460" s="733"/>
      <c r="AD460" s="734"/>
      <c r="AE460" s="735"/>
      <c r="AF460" s="733">
        <f>SUM(I460:AE460)</f>
        <v>0</v>
      </c>
      <c r="AG460" s="734"/>
      <c r="AH460" s="735"/>
    </row>
    <row r="461" spans="1:36" ht="24.75" hidden="1" customHeight="1" x14ac:dyDescent="0.2">
      <c r="A461" s="714" t="s">
        <v>1606</v>
      </c>
      <c r="B461" s="715"/>
      <c r="C461" s="715"/>
      <c r="D461" s="715"/>
      <c r="E461" s="715"/>
      <c r="F461" s="715"/>
      <c r="G461" s="715"/>
      <c r="H461" s="717">
        <f>I457+I458+I459+I460</f>
        <v>0</v>
      </c>
      <c r="I461" s="1219"/>
      <c r="J461" s="1220"/>
      <c r="K461" s="733">
        <f>K457+K458+K459+K460</f>
        <v>0</v>
      </c>
      <c r="L461" s="734"/>
      <c r="M461" s="735"/>
      <c r="N461" s="733">
        <f>N457+N458+N459+N460</f>
        <v>0</v>
      </c>
      <c r="O461" s="734"/>
      <c r="P461" s="735"/>
      <c r="Q461" s="733">
        <f>Q457+Q458+Q459+Q460</f>
        <v>0</v>
      </c>
      <c r="R461" s="734"/>
      <c r="S461" s="735"/>
      <c r="T461" s="733">
        <f>T457+T458+T459+T460</f>
        <v>0</v>
      </c>
      <c r="U461" s="734"/>
      <c r="V461" s="735"/>
      <c r="W461" s="733">
        <f>W457+W458+W459+W460</f>
        <v>0</v>
      </c>
      <c r="X461" s="734"/>
      <c r="Y461" s="735"/>
      <c r="Z461" s="733">
        <f>Z457+Z458+Z459+Z460</f>
        <v>0</v>
      </c>
      <c r="AA461" s="734"/>
      <c r="AB461" s="735"/>
      <c r="AC461" s="733">
        <f>AC457+AC458+AC459+AC460</f>
        <v>0</v>
      </c>
      <c r="AD461" s="734"/>
      <c r="AE461" s="735"/>
      <c r="AF461" s="733">
        <f>SUM(H461:AE461)</f>
        <v>0</v>
      </c>
      <c r="AG461" s="734"/>
      <c r="AH461" s="735"/>
    </row>
    <row r="462" spans="1:36" hidden="1" x14ac:dyDescent="0.2">
      <c r="A462" s="1007" t="s">
        <v>1653</v>
      </c>
      <c r="B462" s="855"/>
      <c r="C462" s="855"/>
      <c r="D462" s="855"/>
      <c r="E462" s="855"/>
      <c r="F462" s="855"/>
      <c r="G462" s="855"/>
      <c r="H462" s="855"/>
      <c r="I462" s="855"/>
      <c r="J462" s="855"/>
      <c r="K462" s="855"/>
      <c r="L462" s="855"/>
      <c r="M462" s="855"/>
      <c r="N462" s="855"/>
      <c r="O462" s="855"/>
      <c r="P462" s="855"/>
      <c r="Q462" s="855"/>
      <c r="R462" s="855"/>
      <c r="S462" s="855"/>
      <c r="T462" s="855"/>
      <c r="U462" s="855"/>
      <c r="V462" s="855"/>
      <c r="W462" s="855"/>
      <c r="X462" s="855"/>
      <c r="Y462" s="855"/>
      <c r="Z462" s="855"/>
      <c r="AA462" s="855"/>
      <c r="AB462" s="855"/>
      <c r="AC462" s="855"/>
      <c r="AD462" s="855"/>
      <c r="AE462" s="855"/>
      <c r="AF462" s="855"/>
      <c r="AG462" s="855"/>
      <c r="AH462" s="1008"/>
    </row>
    <row r="463" spans="1:36" ht="26.25" hidden="1" customHeight="1" x14ac:dyDescent="0.2">
      <c r="A463" s="714" t="s">
        <v>1602</v>
      </c>
      <c r="B463" s="715"/>
      <c r="C463" s="715"/>
      <c r="D463" s="715"/>
      <c r="E463" s="715"/>
      <c r="F463" s="715"/>
      <c r="G463" s="715"/>
      <c r="H463" s="733">
        <f>I451-I457</f>
        <v>0</v>
      </c>
      <c r="I463" s="734"/>
      <c r="J463" s="735"/>
      <c r="K463" s="733">
        <f>K451-K457</f>
        <v>0</v>
      </c>
      <c r="L463" s="734"/>
      <c r="M463" s="735"/>
      <c r="N463" s="733">
        <f>N451-N457</f>
        <v>0</v>
      </c>
      <c r="O463" s="734"/>
      <c r="P463" s="735"/>
      <c r="Q463" s="733">
        <f>Q451-Q457</f>
        <v>0</v>
      </c>
      <c r="R463" s="734"/>
      <c r="S463" s="735"/>
      <c r="T463" s="733">
        <f>T451-T457</f>
        <v>0</v>
      </c>
      <c r="U463" s="734"/>
      <c r="V463" s="735"/>
      <c r="W463" s="733">
        <f>W451-W457</f>
        <v>0</v>
      </c>
      <c r="X463" s="734"/>
      <c r="Y463" s="735"/>
      <c r="Z463" s="733">
        <f>Z451-Z457</f>
        <v>0</v>
      </c>
      <c r="AA463" s="734"/>
      <c r="AB463" s="735"/>
      <c r="AC463" s="733">
        <f>AC451-AC457</f>
        <v>0</v>
      </c>
      <c r="AD463" s="734"/>
      <c r="AE463" s="735"/>
      <c r="AF463" s="733">
        <f>AF451-AF457</f>
        <v>0</v>
      </c>
      <c r="AG463" s="734"/>
      <c r="AH463" s="735"/>
      <c r="AI463" s="271" t="str">
        <f>IF(ROUND(AF463-A!G48,0)=0,"","CHYBA")</f>
        <v/>
      </c>
      <c r="AJ463" s="271" t="s">
        <v>2378</v>
      </c>
    </row>
    <row r="464" spans="1:36" ht="23.25" hidden="1" customHeight="1" x14ac:dyDescent="0.2">
      <c r="A464" s="714" t="s">
        <v>1606</v>
      </c>
      <c r="B464" s="715"/>
      <c r="C464" s="715"/>
      <c r="D464" s="715"/>
      <c r="E464" s="715"/>
      <c r="F464" s="715"/>
      <c r="G464" s="715"/>
      <c r="H464" s="733"/>
      <c r="I464" s="734">
        <f>H455-H461</f>
        <v>0</v>
      </c>
      <c r="J464" s="735"/>
      <c r="K464" s="733">
        <f>K455-K461</f>
        <v>0</v>
      </c>
      <c r="L464" s="734"/>
      <c r="M464" s="735"/>
      <c r="N464" s="733">
        <f>N455-N461</f>
        <v>0</v>
      </c>
      <c r="O464" s="734"/>
      <c r="P464" s="735"/>
      <c r="Q464" s="733">
        <f>Q455-Q461</f>
        <v>0</v>
      </c>
      <c r="R464" s="734"/>
      <c r="S464" s="735"/>
      <c r="T464" s="733">
        <f>T455-T461</f>
        <v>0</v>
      </c>
      <c r="U464" s="734"/>
      <c r="V464" s="735"/>
      <c r="W464" s="733">
        <f>W455-W461</f>
        <v>0</v>
      </c>
      <c r="X464" s="734"/>
      <c r="Y464" s="735"/>
      <c r="Z464" s="733">
        <f>Z455-Z461</f>
        <v>0</v>
      </c>
      <c r="AA464" s="734"/>
      <c r="AB464" s="735"/>
      <c r="AC464" s="733">
        <f>AC455-AC461</f>
        <v>0</v>
      </c>
      <c r="AD464" s="734"/>
      <c r="AE464" s="735"/>
      <c r="AF464" s="733">
        <f>AF455-AF461</f>
        <v>0</v>
      </c>
      <c r="AG464" s="734"/>
      <c r="AH464" s="735"/>
      <c r="AI464" s="271" t="str">
        <f>IF(ROUND(AF464-A!F47,0)=0,"","CHYBA")</f>
        <v/>
      </c>
      <c r="AJ464" s="271" t="s">
        <v>2378</v>
      </c>
    </row>
    <row r="465" spans="1:34" hidden="1" x14ac:dyDescent="0.2"/>
    <row r="466" spans="1:34" hidden="1" x14ac:dyDescent="0.2"/>
    <row r="467" spans="1:34" ht="15" hidden="1" customHeight="1" x14ac:dyDescent="0.2">
      <c r="A467" s="1013" t="s">
        <v>1644</v>
      </c>
      <c r="B467" s="1014"/>
      <c r="C467" s="1014"/>
      <c r="D467" s="1014"/>
      <c r="E467" s="1014"/>
      <c r="F467" s="1014"/>
      <c r="G467" s="1014"/>
      <c r="H467" s="748" t="s">
        <v>633</v>
      </c>
      <c r="I467" s="749"/>
      <c r="J467" s="749"/>
      <c r="K467" s="749"/>
      <c r="L467" s="749"/>
      <c r="M467" s="749"/>
      <c r="N467" s="749"/>
      <c r="O467" s="749"/>
      <c r="P467" s="749"/>
      <c r="Q467" s="749"/>
      <c r="R467" s="749"/>
      <c r="S467" s="749"/>
      <c r="T467" s="749"/>
      <c r="U467" s="749"/>
      <c r="V467" s="749"/>
      <c r="W467" s="749"/>
      <c r="X467" s="749"/>
      <c r="Y467" s="749"/>
      <c r="Z467" s="749"/>
      <c r="AA467" s="749"/>
      <c r="AB467" s="749"/>
      <c r="AC467" s="749"/>
      <c r="AD467" s="749"/>
      <c r="AE467" s="749"/>
      <c r="AF467" s="749"/>
      <c r="AG467" s="749"/>
      <c r="AH467" s="750"/>
    </row>
    <row r="468" spans="1:34" ht="15" hidden="1" customHeight="1" x14ac:dyDescent="0.2">
      <c r="A468" s="995"/>
      <c r="B468" s="990"/>
      <c r="C468" s="990"/>
      <c r="D468" s="990"/>
      <c r="E468" s="990"/>
      <c r="F468" s="990"/>
      <c r="G468" s="990"/>
      <c r="H468" s="1213" t="s">
        <v>1645</v>
      </c>
      <c r="I468" s="1214"/>
      <c r="J468" s="1173"/>
      <c r="K468" s="1213" t="s">
        <v>1646</v>
      </c>
      <c r="L468" s="1214"/>
      <c r="M468" s="1173"/>
      <c r="N468" s="1213" t="s">
        <v>1647</v>
      </c>
      <c r="O468" s="1214"/>
      <c r="P468" s="1173"/>
      <c r="Q468" s="1213" t="s">
        <v>1648</v>
      </c>
      <c r="R468" s="1214"/>
      <c r="S468" s="1173"/>
      <c r="T468" s="1213" t="s">
        <v>1649</v>
      </c>
      <c r="U468" s="1214"/>
      <c r="V468" s="1173"/>
      <c r="W468" s="1213" t="s">
        <v>1650</v>
      </c>
      <c r="X468" s="1214"/>
      <c r="Y468" s="1173"/>
      <c r="Z468" s="1213" t="s">
        <v>1651</v>
      </c>
      <c r="AA468" s="1214"/>
      <c r="AB468" s="1173"/>
      <c r="AC468" s="1213" t="s">
        <v>1652</v>
      </c>
      <c r="AD468" s="1214"/>
      <c r="AE468" s="1173"/>
      <c r="AF468" s="1213" t="s">
        <v>1539</v>
      </c>
      <c r="AG468" s="1214"/>
      <c r="AH468" s="1173"/>
    </row>
    <row r="469" spans="1:34" ht="74.25" hidden="1" customHeight="1" x14ac:dyDescent="0.2">
      <c r="A469" s="1016"/>
      <c r="B469" s="1017"/>
      <c r="C469" s="1017"/>
      <c r="D469" s="1017"/>
      <c r="E469" s="1017"/>
      <c r="F469" s="1017"/>
      <c r="G469" s="1017"/>
      <c r="H469" s="1076"/>
      <c r="I469" s="1077"/>
      <c r="J469" s="1078"/>
      <c r="K469" s="1076"/>
      <c r="L469" s="1077"/>
      <c r="M469" s="1078"/>
      <c r="N469" s="1076"/>
      <c r="O469" s="1077"/>
      <c r="P469" s="1078"/>
      <c r="Q469" s="1076"/>
      <c r="R469" s="1077"/>
      <c r="S469" s="1078"/>
      <c r="T469" s="1076"/>
      <c r="U469" s="1077"/>
      <c r="V469" s="1078"/>
      <c r="W469" s="1076"/>
      <c r="X469" s="1077"/>
      <c r="Y469" s="1078"/>
      <c r="Z469" s="1076"/>
      <c r="AA469" s="1077"/>
      <c r="AB469" s="1078"/>
      <c r="AC469" s="1076"/>
      <c r="AD469" s="1077"/>
      <c r="AE469" s="1078"/>
      <c r="AF469" s="1076"/>
      <c r="AG469" s="1077"/>
      <c r="AH469" s="1078"/>
    </row>
    <row r="470" spans="1:34" hidden="1" x14ac:dyDescent="0.2">
      <c r="A470" s="748" t="s">
        <v>458</v>
      </c>
      <c r="B470" s="749"/>
      <c r="C470" s="749"/>
      <c r="D470" s="749"/>
      <c r="E470" s="749"/>
      <c r="F470" s="749"/>
      <c r="G470" s="749"/>
      <c r="H470" s="748" t="s">
        <v>459</v>
      </c>
      <c r="I470" s="749"/>
      <c r="J470" s="750"/>
      <c r="K470" s="748" t="s">
        <v>460</v>
      </c>
      <c r="L470" s="749"/>
      <c r="M470" s="750"/>
      <c r="N470" s="748" t="s">
        <v>1595</v>
      </c>
      <c r="O470" s="749"/>
      <c r="P470" s="750"/>
      <c r="Q470" s="748" t="s">
        <v>1596</v>
      </c>
      <c r="R470" s="749"/>
      <c r="S470" s="750"/>
      <c r="T470" s="748" t="s">
        <v>1597</v>
      </c>
      <c r="U470" s="749"/>
      <c r="V470" s="750"/>
      <c r="W470" s="748" t="s">
        <v>1598</v>
      </c>
      <c r="X470" s="749"/>
      <c r="Y470" s="750"/>
      <c r="Z470" s="748" t="s">
        <v>1599</v>
      </c>
      <c r="AA470" s="749"/>
      <c r="AB470" s="750"/>
      <c r="AC470" s="748" t="s">
        <v>1600</v>
      </c>
      <c r="AD470" s="749"/>
      <c r="AE470" s="750"/>
      <c r="AF470" s="748" t="s">
        <v>1631</v>
      </c>
      <c r="AG470" s="749"/>
      <c r="AH470" s="750"/>
    </row>
    <row r="471" spans="1:34" hidden="1" x14ac:dyDescent="0.2">
      <c r="A471" s="1007" t="s">
        <v>1601</v>
      </c>
      <c r="B471" s="855"/>
      <c r="C471" s="855"/>
      <c r="D471" s="855"/>
      <c r="E471" s="855"/>
      <c r="F471" s="855"/>
      <c r="G471" s="855"/>
      <c r="H471" s="855"/>
      <c r="I471" s="855"/>
      <c r="J471" s="855"/>
      <c r="K471" s="855"/>
      <c r="L471" s="855"/>
      <c r="M471" s="855"/>
      <c r="N471" s="855"/>
      <c r="O471" s="855"/>
      <c r="P471" s="855"/>
      <c r="Q471" s="855"/>
      <c r="R471" s="855"/>
      <c r="S471" s="855"/>
      <c r="T471" s="855"/>
      <c r="U471" s="855"/>
      <c r="V471" s="855"/>
      <c r="W471" s="855"/>
      <c r="X471" s="855"/>
      <c r="Y471" s="855"/>
      <c r="Z471" s="855"/>
      <c r="AA471" s="855"/>
      <c r="AB471" s="855"/>
      <c r="AC471" s="855"/>
      <c r="AD471" s="855"/>
      <c r="AE471" s="855"/>
      <c r="AF471" s="855"/>
      <c r="AG471" s="855"/>
      <c r="AH471" s="1008"/>
    </row>
    <row r="472" spans="1:34" ht="23.25" hidden="1" customHeight="1" x14ac:dyDescent="0.2">
      <c r="A472" s="714" t="s">
        <v>1602</v>
      </c>
      <c r="B472" s="715"/>
      <c r="C472" s="715"/>
      <c r="D472" s="715"/>
      <c r="E472" s="715"/>
      <c r="F472" s="715"/>
      <c r="G472" s="715"/>
      <c r="H472" s="1221"/>
      <c r="I472" s="1219"/>
      <c r="J472" s="1220"/>
      <c r="K472" s="733"/>
      <c r="L472" s="734"/>
      <c r="M472" s="735"/>
      <c r="N472" s="733"/>
      <c r="O472" s="734"/>
      <c r="P472" s="735"/>
      <c r="Q472" s="733"/>
      <c r="R472" s="734"/>
      <c r="S472" s="735"/>
      <c r="T472" s="733"/>
      <c r="U472" s="734"/>
      <c r="V472" s="735"/>
      <c r="W472" s="733"/>
      <c r="X472" s="734"/>
      <c r="Y472" s="735"/>
      <c r="Z472" s="733"/>
      <c r="AA472" s="734"/>
      <c r="AB472" s="735"/>
      <c r="AC472" s="733"/>
      <c r="AD472" s="734"/>
      <c r="AE472" s="735"/>
      <c r="AF472" s="733">
        <f>SUM(I472:AE472)</f>
        <v>0</v>
      </c>
      <c r="AG472" s="734"/>
      <c r="AH472" s="735"/>
    </row>
    <row r="473" spans="1:34" ht="15" hidden="1" customHeight="1" x14ac:dyDescent="0.2">
      <c r="A473" s="714" t="s">
        <v>1603</v>
      </c>
      <c r="B473" s="715"/>
      <c r="C473" s="715"/>
      <c r="D473" s="715"/>
      <c r="E473" s="715"/>
      <c r="F473" s="715"/>
      <c r="G473" s="715"/>
      <c r="H473" s="1221"/>
      <c r="I473" s="1219"/>
      <c r="J473" s="1220"/>
      <c r="K473" s="733"/>
      <c r="L473" s="734"/>
      <c r="M473" s="735"/>
      <c r="N473" s="733"/>
      <c r="O473" s="734"/>
      <c r="P473" s="735"/>
      <c r="Q473" s="733"/>
      <c r="R473" s="734"/>
      <c r="S473" s="735"/>
      <c r="T473" s="733"/>
      <c r="U473" s="734"/>
      <c r="V473" s="735"/>
      <c r="W473" s="733"/>
      <c r="X473" s="734"/>
      <c r="Y473" s="735"/>
      <c r="Z473" s="733"/>
      <c r="AA473" s="734"/>
      <c r="AB473" s="735"/>
      <c r="AC473" s="733"/>
      <c r="AD473" s="734"/>
      <c r="AE473" s="735"/>
      <c r="AF473" s="733">
        <f>SUM(I473:AE473)</f>
        <v>0</v>
      </c>
      <c r="AG473" s="734"/>
      <c r="AH473" s="735"/>
    </row>
    <row r="474" spans="1:34" ht="15" hidden="1" customHeight="1" x14ac:dyDescent="0.2">
      <c r="A474" s="714" t="s">
        <v>1604</v>
      </c>
      <c r="B474" s="715"/>
      <c r="C474" s="715"/>
      <c r="D474" s="715"/>
      <c r="E474" s="715"/>
      <c r="F474" s="715"/>
      <c r="G474" s="715"/>
      <c r="H474" s="1221"/>
      <c r="I474" s="1219"/>
      <c r="J474" s="1220"/>
      <c r="K474" s="733"/>
      <c r="L474" s="734"/>
      <c r="M474" s="735"/>
      <c r="N474" s="733"/>
      <c r="O474" s="734"/>
      <c r="P474" s="735"/>
      <c r="Q474" s="733"/>
      <c r="R474" s="734"/>
      <c r="S474" s="735"/>
      <c r="T474" s="733"/>
      <c r="U474" s="734"/>
      <c r="V474" s="735"/>
      <c r="W474" s="733"/>
      <c r="X474" s="734"/>
      <c r="Y474" s="735"/>
      <c r="Z474" s="733"/>
      <c r="AA474" s="734"/>
      <c r="AB474" s="735"/>
      <c r="AC474" s="733"/>
      <c r="AD474" s="734"/>
      <c r="AE474" s="735"/>
      <c r="AF474" s="733">
        <f>SUM(I474:AE474)</f>
        <v>0</v>
      </c>
      <c r="AG474" s="734"/>
      <c r="AH474" s="735"/>
    </row>
    <row r="475" spans="1:34" ht="15" hidden="1" customHeight="1" x14ac:dyDescent="0.2">
      <c r="A475" s="714" t="s">
        <v>1605</v>
      </c>
      <c r="B475" s="715"/>
      <c r="C475" s="715"/>
      <c r="D475" s="715"/>
      <c r="E475" s="715"/>
      <c r="F475" s="715"/>
      <c r="G475" s="715"/>
      <c r="H475" s="1221"/>
      <c r="I475" s="1219"/>
      <c r="J475" s="1220"/>
      <c r="K475" s="733"/>
      <c r="L475" s="734"/>
      <c r="M475" s="735"/>
      <c r="N475" s="733"/>
      <c r="O475" s="734"/>
      <c r="P475" s="735"/>
      <c r="Q475" s="733"/>
      <c r="R475" s="734"/>
      <c r="S475" s="735"/>
      <c r="T475" s="733"/>
      <c r="U475" s="734"/>
      <c r="V475" s="735"/>
      <c r="W475" s="733"/>
      <c r="X475" s="734"/>
      <c r="Y475" s="735"/>
      <c r="Z475" s="733"/>
      <c r="AA475" s="734"/>
      <c r="AB475" s="735"/>
      <c r="AC475" s="733"/>
      <c r="AD475" s="734"/>
      <c r="AE475" s="735"/>
      <c r="AF475" s="733">
        <f>SUM(I475:AE475)</f>
        <v>0</v>
      </c>
      <c r="AG475" s="734"/>
      <c r="AH475" s="735"/>
    </row>
    <row r="476" spans="1:34" ht="25.5" hidden="1" customHeight="1" x14ac:dyDescent="0.2">
      <c r="A476" s="714" t="s">
        <v>1606</v>
      </c>
      <c r="B476" s="715"/>
      <c r="C476" s="715"/>
      <c r="D476" s="715"/>
      <c r="E476" s="715"/>
      <c r="F476" s="715"/>
      <c r="G476" s="715"/>
      <c r="H476" s="717">
        <f>I472+I473+I474+I475</f>
        <v>0</v>
      </c>
      <c r="I476" s="1219"/>
      <c r="J476" s="1220"/>
      <c r="K476" s="733">
        <f>K472+K473+K474+K475</f>
        <v>0</v>
      </c>
      <c r="L476" s="734"/>
      <c r="M476" s="735"/>
      <c r="N476" s="733">
        <f>N472+N473+N474+N475</f>
        <v>0</v>
      </c>
      <c r="O476" s="734"/>
      <c r="P476" s="735"/>
      <c r="Q476" s="733">
        <f>Q472+Q473+Q474+Q475</f>
        <v>0</v>
      </c>
      <c r="R476" s="734"/>
      <c r="S476" s="735"/>
      <c r="T476" s="733">
        <f>T472+T473+T474+T475</f>
        <v>0</v>
      </c>
      <c r="U476" s="734"/>
      <c r="V476" s="735"/>
      <c r="W476" s="733">
        <f>W472+W473+W474+W475</f>
        <v>0</v>
      </c>
      <c r="X476" s="734"/>
      <c r="Y476" s="735"/>
      <c r="Z476" s="733">
        <f>Z472+Z473+Z474+Z475</f>
        <v>0</v>
      </c>
      <c r="AA476" s="734"/>
      <c r="AB476" s="735"/>
      <c r="AC476" s="733">
        <f>AC472+AC473+AC474+AC475</f>
        <v>0</v>
      </c>
      <c r="AD476" s="734"/>
      <c r="AE476" s="735"/>
      <c r="AF476" s="733">
        <f>SUM(H476:AE476)</f>
        <v>0</v>
      </c>
      <c r="AG476" s="734"/>
      <c r="AH476" s="735"/>
    </row>
    <row r="477" spans="1:34" ht="15" hidden="1" customHeight="1" x14ac:dyDescent="0.2">
      <c r="A477" s="1007" t="s">
        <v>1608</v>
      </c>
      <c r="B477" s="855"/>
      <c r="C477" s="855"/>
      <c r="D477" s="855"/>
      <c r="E477" s="855"/>
      <c r="F477" s="855"/>
      <c r="G477" s="855"/>
      <c r="H477" s="855"/>
      <c r="I477" s="855"/>
      <c r="J477" s="855"/>
      <c r="K477" s="855"/>
      <c r="L477" s="855"/>
      <c r="M477" s="855"/>
      <c r="N477" s="855"/>
      <c r="O477" s="855"/>
      <c r="P477" s="855"/>
      <c r="Q477" s="855"/>
      <c r="R477" s="855"/>
      <c r="S477" s="855"/>
      <c r="T477" s="855"/>
      <c r="U477" s="855"/>
      <c r="V477" s="855"/>
      <c r="W477" s="855"/>
      <c r="X477" s="855"/>
      <c r="Y477" s="855"/>
      <c r="Z477" s="855"/>
      <c r="AA477" s="855"/>
      <c r="AB477" s="855"/>
      <c r="AC477" s="855"/>
      <c r="AD477" s="855"/>
      <c r="AE477" s="855"/>
      <c r="AF477" s="855"/>
      <c r="AG477" s="855"/>
      <c r="AH477" s="1008"/>
    </row>
    <row r="478" spans="1:34" ht="28.5" hidden="1" customHeight="1" x14ac:dyDescent="0.2">
      <c r="A478" s="714" t="s">
        <v>1602</v>
      </c>
      <c r="B478" s="715"/>
      <c r="C478" s="715"/>
      <c r="D478" s="715"/>
      <c r="E478" s="715"/>
      <c r="F478" s="715"/>
      <c r="G478" s="715"/>
      <c r="H478" s="1221"/>
      <c r="I478" s="1219"/>
      <c r="J478" s="1220"/>
      <c r="K478" s="733"/>
      <c r="L478" s="734"/>
      <c r="M478" s="735"/>
      <c r="N478" s="733"/>
      <c r="O478" s="734"/>
      <c r="P478" s="735"/>
      <c r="Q478" s="733"/>
      <c r="R478" s="734"/>
      <c r="S478" s="735"/>
      <c r="T478" s="733"/>
      <c r="U478" s="734"/>
      <c r="V478" s="735"/>
      <c r="W478" s="733"/>
      <c r="X478" s="734"/>
      <c r="Y478" s="735"/>
      <c r="Z478" s="733"/>
      <c r="AA478" s="734"/>
      <c r="AB478" s="735"/>
      <c r="AC478" s="733"/>
      <c r="AD478" s="734"/>
      <c r="AE478" s="735"/>
      <c r="AF478" s="733">
        <f>SUM(I478:AE478)</f>
        <v>0</v>
      </c>
      <c r="AG478" s="734"/>
      <c r="AH478" s="735"/>
    </row>
    <row r="479" spans="1:34" ht="15" hidden="1" customHeight="1" x14ac:dyDescent="0.2">
      <c r="A479" s="714" t="s">
        <v>1603</v>
      </c>
      <c r="B479" s="715"/>
      <c r="C479" s="715"/>
      <c r="D479" s="715"/>
      <c r="E479" s="715"/>
      <c r="F479" s="715"/>
      <c r="G479" s="715"/>
      <c r="H479" s="1221"/>
      <c r="I479" s="1219"/>
      <c r="J479" s="1220"/>
      <c r="K479" s="733"/>
      <c r="L479" s="734"/>
      <c r="M479" s="735"/>
      <c r="N479" s="733"/>
      <c r="O479" s="734"/>
      <c r="P479" s="735"/>
      <c r="Q479" s="733"/>
      <c r="R479" s="734"/>
      <c r="S479" s="735"/>
      <c r="T479" s="733"/>
      <c r="U479" s="734"/>
      <c r="V479" s="735"/>
      <c r="W479" s="733"/>
      <c r="X479" s="734"/>
      <c r="Y479" s="735"/>
      <c r="Z479" s="733"/>
      <c r="AA479" s="734"/>
      <c r="AB479" s="735"/>
      <c r="AC479" s="733"/>
      <c r="AD479" s="734"/>
      <c r="AE479" s="735"/>
      <c r="AF479" s="733">
        <f>SUM(I479:AE479)</f>
        <v>0</v>
      </c>
      <c r="AG479" s="734"/>
      <c r="AH479" s="735"/>
    </row>
    <row r="480" spans="1:34" ht="15" hidden="1" customHeight="1" x14ac:dyDescent="0.2">
      <c r="A480" s="714" t="s">
        <v>1604</v>
      </c>
      <c r="B480" s="715"/>
      <c r="C480" s="715"/>
      <c r="D480" s="715"/>
      <c r="E480" s="715"/>
      <c r="F480" s="715"/>
      <c r="G480" s="715"/>
      <c r="H480" s="1221"/>
      <c r="I480" s="1219"/>
      <c r="J480" s="1220"/>
      <c r="K480" s="733"/>
      <c r="L480" s="734"/>
      <c r="M480" s="735"/>
      <c r="N480" s="733"/>
      <c r="O480" s="734"/>
      <c r="P480" s="735"/>
      <c r="Q480" s="733"/>
      <c r="R480" s="734"/>
      <c r="S480" s="735"/>
      <c r="T480" s="733"/>
      <c r="U480" s="734"/>
      <c r="V480" s="735"/>
      <c r="W480" s="733"/>
      <c r="X480" s="734"/>
      <c r="Y480" s="735"/>
      <c r="Z480" s="733"/>
      <c r="AA480" s="734"/>
      <c r="AB480" s="735"/>
      <c r="AC480" s="733"/>
      <c r="AD480" s="734"/>
      <c r="AE480" s="735"/>
      <c r="AF480" s="733">
        <f>SUM(I480:AE480)</f>
        <v>0</v>
      </c>
      <c r="AG480" s="734"/>
      <c r="AH480" s="735"/>
    </row>
    <row r="481" spans="1:36" s="272" customFormat="1" ht="15" hidden="1" customHeight="1" x14ac:dyDescent="0.2">
      <c r="A481" s="714" t="s">
        <v>1605</v>
      </c>
      <c r="B481" s="715"/>
      <c r="C481" s="715"/>
      <c r="D481" s="715"/>
      <c r="E481" s="715"/>
      <c r="F481" s="715"/>
      <c r="G481" s="715"/>
      <c r="H481" s="1221"/>
      <c r="I481" s="1219"/>
      <c r="J481" s="1220"/>
      <c r="K481" s="733"/>
      <c r="L481" s="734"/>
      <c r="M481" s="735"/>
      <c r="N481" s="733"/>
      <c r="O481" s="734"/>
      <c r="P481" s="735"/>
      <c r="Q481" s="733"/>
      <c r="R481" s="734"/>
      <c r="S481" s="735"/>
      <c r="T481" s="733"/>
      <c r="U481" s="734"/>
      <c r="V481" s="735"/>
      <c r="W481" s="733"/>
      <c r="X481" s="734"/>
      <c r="Y481" s="735"/>
      <c r="Z481" s="733"/>
      <c r="AA481" s="734"/>
      <c r="AB481" s="735"/>
      <c r="AC481" s="733"/>
      <c r="AD481" s="734"/>
      <c r="AE481" s="735"/>
      <c r="AF481" s="733">
        <f>SUM(I481:AE481)</f>
        <v>0</v>
      </c>
      <c r="AG481" s="734"/>
      <c r="AH481" s="735"/>
    </row>
    <row r="482" spans="1:36" s="272" customFormat="1" ht="27.75" hidden="1" customHeight="1" x14ac:dyDescent="0.2">
      <c r="A482" s="714" t="s">
        <v>1606</v>
      </c>
      <c r="B482" s="715"/>
      <c r="C482" s="715"/>
      <c r="D482" s="715"/>
      <c r="E482" s="715"/>
      <c r="F482" s="715"/>
      <c r="G482" s="715"/>
      <c r="H482" s="717">
        <f>I478+I479+I480+I481</f>
        <v>0</v>
      </c>
      <c r="I482" s="1219"/>
      <c r="J482" s="1220"/>
      <c r="K482" s="733">
        <f>K478+K479+K480+K481</f>
        <v>0</v>
      </c>
      <c r="L482" s="734"/>
      <c r="M482" s="735"/>
      <c r="N482" s="733">
        <f>N478+N479+N480+N481</f>
        <v>0</v>
      </c>
      <c r="O482" s="734"/>
      <c r="P482" s="735"/>
      <c r="Q482" s="733">
        <f>Q478+Q479+Q480+Q481</f>
        <v>0</v>
      </c>
      <c r="R482" s="734"/>
      <c r="S482" s="735"/>
      <c r="T482" s="733">
        <f>T478+T479+T480+T481</f>
        <v>0</v>
      </c>
      <c r="U482" s="734"/>
      <c r="V482" s="735"/>
      <c r="W482" s="733">
        <f>W478+W479+W480+W481</f>
        <v>0</v>
      </c>
      <c r="X482" s="734"/>
      <c r="Y482" s="735"/>
      <c r="Z482" s="733">
        <f>Z478+Z479+Z480+Z481</f>
        <v>0</v>
      </c>
      <c r="AA482" s="734"/>
      <c r="AB482" s="735"/>
      <c r="AC482" s="733">
        <f>AC478+AC479+AC480+AC481</f>
        <v>0</v>
      </c>
      <c r="AD482" s="734"/>
      <c r="AE482" s="735"/>
      <c r="AF482" s="733">
        <f>SUM(H482:AE482)</f>
        <v>0</v>
      </c>
      <c r="AG482" s="734"/>
      <c r="AH482" s="735"/>
    </row>
    <row r="483" spans="1:36" s="272" customFormat="1" hidden="1" x14ac:dyDescent="0.2">
      <c r="A483" s="1007" t="s">
        <v>1653</v>
      </c>
      <c r="B483" s="855"/>
      <c r="C483" s="855"/>
      <c r="D483" s="855"/>
      <c r="E483" s="855"/>
      <c r="F483" s="855"/>
      <c r="G483" s="855"/>
      <c r="H483" s="855"/>
      <c r="I483" s="855"/>
      <c r="J483" s="855"/>
      <c r="K483" s="855"/>
      <c r="L483" s="855"/>
      <c r="M483" s="855"/>
      <c r="N483" s="855"/>
      <c r="O483" s="855"/>
      <c r="P483" s="855"/>
      <c r="Q483" s="855"/>
      <c r="R483" s="855"/>
      <c r="S483" s="855"/>
      <c r="T483" s="855"/>
      <c r="U483" s="855"/>
      <c r="V483" s="855"/>
      <c r="W483" s="855"/>
      <c r="X483" s="855"/>
      <c r="Y483" s="855"/>
      <c r="Z483" s="855"/>
      <c r="AA483" s="855"/>
      <c r="AB483" s="855"/>
      <c r="AC483" s="855"/>
      <c r="AD483" s="855"/>
      <c r="AE483" s="855"/>
      <c r="AF483" s="855"/>
      <c r="AG483" s="855"/>
      <c r="AH483" s="1008"/>
    </row>
    <row r="484" spans="1:36" s="272" customFormat="1" ht="25.5" hidden="1" customHeight="1" x14ac:dyDescent="0.2">
      <c r="A484" s="714" t="s">
        <v>1602</v>
      </c>
      <c r="B484" s="715"/>
      <c r="C484" s="715"/>
      <c r="D484" s="715"/>
      <c r="E484" s="715"/>
      <c r="F484" s="715"/>
      <c r="G484" s="715"/>
      <c r="H484" s="1218">
        <f>I472-I478</f>
        <v>0</v>
      </c>
      <c r="I484" s="1219"/>
      <c r="J484" s="1220"/>
      <c r="K484" s="1215">
        <f>K472-K478</f>
        <v>0</v>
      </c>
      <c r="L484" s="1216"/>
      <c r="M484" s="1217"/>
      <c r="N484" s="1215">
        <f>N472-N478</f>
        <v>0</v>
      </c>
      <c r="O484" s="1216"/>
      <c r="P484" s="1217"/>
      <c r="Q484" s="1215">
        <f>Q472-Q478</f>
        <v>0</v>
      </c>
      <c r="R484" s="1216"/>
      <c r="S484" s="1217"/>
      <c r="T484" s="1215">
        <f>T472-T478</f>
        <v>0</v>
      </c>
      <c r="U484" s="1216"/>
      <c r="V484" s="1217"/>
      <c r="W484" s="1215">
        <f>W472-W478</f>
        <v>0</v>
      </c>
      <c r="X484" s="1216"/>
      <c r="Y484" s="1217"/>
      <c r="Z484" s="1215">
        <f>Z472-Z478</f>
        <v>0</v>
      </c>
      <c r="AA484" s="1216"/>
      <c r="AB484" s="1217"/>
      <c r="AC484" s="1215">
        <f>AC472-AC478</f>
        <v>0</v>
      </c>
      <c r="AD484" s="1216"/>
      <c r="AE484" s="1217"/>
      <c r="AF484" s="1215">
        <f>AF472-AF478</f>
        <v>0</v>
      </c>
      <c r="AG484" s="1216"/>
      <c r="AH484" s="1217"/>
    </row>
    <row r="485" spans="1:36" s="272" customFormat="1" ht="23.25" hidden="1" customHeight="1" x14ac:dyDescent="0.2">
      <c r="A485" s="714" t="s">
        <v>1606</v>
      </c>
      <c r="B485" s="715"/>
      <c r="C485" s="715"/>
      <c r="D485" s="715"/>
      <c r="E485" s="715"/>
      <c r="F485" s="715"/>
      <c r="G485" s="715"/>
      <c r="H485" s="1218">
        <f>H476-H482</f>
        <v>0</v>
      </c>
      <c r="I485" s="1219"/>
      <c r="J485" s="1220"/>
      <c r="K485" s="1215">
        <f>K476-K482</f>
        <v>0</v>
      </c>
      <c r="L485" s="1216"/>
      <c r="M485" s="1217"/>
      <c r="N485" s="1215">
        <f>N476-N482</f>
        <v>0</v>
      </c>
      <c r="O485" s="1216"/>
      <c r="P485" s="1217"/>
      <c r="Q485" s="1215">
        <f>Q476-Q482</f>
        <v>0</v>
      </c>
      <c r="R485" s="1216"/>
      <c r="S485" s="1217"/>
      <c r="T485" s="1215">
        <f>T476-T482</f>
        <v>0</v>
      </c>
      <c r="U485" s="1216"/>
      <c r="V485" s="1217"/>
      <c r="W485" s="1215">
        <f>W476-W482</f>
        <v>0</v>
      </c>
      <c r="X485" s="1216"/>
      <c r="Y485" s="1217"/>
      <c r="Z485" s="1215">
        <f>Z476-Z482</f>
        <v>0</v>
      </c>
      <c r="AA485" s="1216"/>
      <c r="AB485" s="1217"/>
      <c r="AC485" s="1215">
        <f>AC476-AC482</f>
        <v>0</v>
      </c>
      <c r="AD485" s="1216"/>
      <c r="AE485" s="1217"/>
      <c r="AF485" s="1215">
        <f>AF476-AF482</f>
        <v>0</v>
      </c>
      <c r="AG485" s="1216"/>
      <c r="AH485" s="1217"/>
      <c r="AI485" s="272" t="str">
        <f>IF(ROUND(AF485-AF463,0)=0,"","CHYBA")</f>
        <v/>
      </c>
      <c r="AJ485" s="272" t="s">
        <v>2378</v>
      </c>
    </row>
    <row r="486" spans="1:36" s="272" customFormat="1" hidden="1" x14ac:dyDescent="0.2">
      <c r="A486" s="421"/>
      <c r="B486" s="421"/>
      <c r="C486" s="421"/>
      <c r="D486" s="421"/>
      <c r="E486" s="421"/>
      <c r="F486" s="421"/>
      <c r="G486" s="421"/>
      <c r="H486" s="421"/>
      <c r="I486" s="421"/>
      <c r="J486" s="421"/>
      <c r="K486" s="421"/>
      <c r="L486" s="421"/>
      <c r="M486" s="421"/>
      <c r="N486" s="421"/>
      <c r="O486" s="421"/>
      <c r="P486" s="421"/>
      <c r="Q486" s="421"/>
      <c r="R486" s="421"/>
      <c r="S486" s="421"/>
      <c r="T486" s="421"/>
      <c r="U486" s="421"/>
      <c r="V486" s="421"/>
      <c r="W486" s="421"/>
      <c r="X486" s="421"/>
      <c r="Y486" s="421"/>
      <c r="Z486" s="421"/>
      <c r="AA486" s="421"/>
      <c r="AB486" s="421"/>
      <c r="AC486" s="421"/>
      <c r="AD486" s="421"/>
      <c r="AE486" s="421"/>
      <c r="AF486" s="421"/>
      <c r="AG486" s="421"/>
      <c r="AH486" s="421"/>
    </row>
    <row r="487" spans="1:36" s="272" customFormat="1" hidden="1" x14ac:dyDescent="0.2">
      <c r="A487" s="1082" t="s">
        <v>1654</v>
      </c>
      <c r="B487" s="1083"/>
      <c r="C487" s="1083"/>
      <c r="D487" s="1083"/>
      <c r="E487" s="1083"/>
      <c r="F487" s="1083"/>
      <c r="G487" s="1083"/>
      <c r="H487" s="1083"/>
      <c r="I487" s="1083"/>
      <c r="J487" s="1083"/>
      <c r="K487" s="1083"/>
      <c r="L487" s="1083"/>
      <c r="M487" s="1083"/>
      <c r="N487" s="1083"/>
      <c r="O487" s="1083"/>
      <c r="P487" s="1084"/>
      <c r="Q487" s="1082" t="s">
        <v>1610</v>
      </c>
      <c r="R487" s="1083"/>
      <c r="S487" s="1083"/>
      <c r="T487" s="1083"/>
      <c r="U487" s="1083"/>
      <c r="V487" s="1083"/>
      <c r="W487" s="1083"/>
      <c r="X487" s="1083"/>
      <c r="Y487" s="1083"/>
      <c r="Z487" s="1083"/>
      <c r="AA487" s="1083"/>
      <c r="AB487" s="1083"/>
      <c r="AC487" s="1083"/>
      <c r="AD487" s="1083"/>
      <c r="AE487" s="1083"/>
      <c r="AF487" s="1083"/>
      <c r="AG487" s="1083"/>
      <c r="AH487" s="1084"/>
    </row>
    <row r="488" spans="1:36" s="272" customFormat="1" ht="23.25" hidden="1" customHeight="1" x14ac:dyDescent="0.2">
      <c r="A488" s="714" t="s">
        <v>1655</v>
      </c>
      <c r="B488" s="715"/>
      <c r="C488" s="715"/>
      <c r="D488" s="715"/>
      <c r="E488" s="715"/>
      <c r="F488" s="715"/>
      <c r="G488" s="715"/>
      <c r="H488" s="715"/>
      <c r="I488" s="715"/>
      <c r="J488" s="715"/>
      <c r="K488" s="715"/>
      <c r="L488" s="715"/>
      <c r="M488" s="715"/>
      <c r="N488" s="715"/>
      <c r="O488" s="715"/>
      <c r="P488" s="716"/>
      <c r="Q488" s="733"/>
      <c r="R488" s="734"/>
      <c r="S488" s="734"/>
      <c r="T488" s="734"/>
      <c r="U488" s="734"/>
      <c r="V488" s="734"/>
      <c r="W488" s="734"/>
      <c r="X488" s="734"/>
      <c r="Y488" s="734"/>
      <c r="Z488" s="734"/>
      <c r="AA488" s="734"/>
      <c r="AB488" s="734"/>
      <c r="AC488" s="734"/>
      <c r="AD488" s="734"/>
      <c r="AE488" s="734"/>
      <c r="AF488" s="734"/>
      <c r="AG488" s="734"/>
      <c r="AH488" s="735"/>
    </row>
    <row r="489" spans="1:36" s="272" customFormat="1" ht="15" hidden="1" customHeight="1" x14ac:dyDescent="0.2">
      <c r="A489" s="451"/>
      <c r="B489" s="451"/>
      <c r="C489" s="451"/>
      <c r="D489" s="451"/>
      <c r="E489" s="451"/>
      <c r="F489" s="451"/>
      <c r="G489" s="451"/>
      <c r="H489" s="451"/>
      <c r="I489" s="451"/>
      <c r="J489" s="451"/>
      <c r="K489" s="451"/>
      <c r="L489" s="451"/>
      <c r="M489" s="451"/>
      <c r="N489" s="451"/>
      <c r="O489" s="451"/>
      <c r="P489" s="451"/>
      <c r="Q489" s="452"/>
      <c r="R489" s="452"/>
      <c r="S489" s="452"/>
      <c r="T489" s="452"/>
      <c r="U489" s="452"/>
      <c r="V489" s="452"/>
      <c r="W489" s="452"/>
      <c r="X489" s="452"/>
      <c r="Y489" s="452"/>
      <c r="Z489" s="452"/>
      <c r="AA489" s="452"/>
      <c r="AB489" s="452"/>
      <c r="AC489" s="452"/>
      <c r="AD489" s="452"/>
      <c r="AE489" s="452"/>
      <c r="AF489" s="452"/>
      <c r="AG489" s="452"/>
      <c r="AH489" s="452"/>
    </row>
    <row r="490" spans="1:36" ht="15" hidden="1" customHeight="1" x14ac:dyDescent="0.2">
      <c r="A490" s="752" t="s">
        <v>2330</v>
      </c>
      <c r="B490" s="752"/>
      <c r="C490" s="752"/>
      <c r="D490" s="752"/>
      <c r="E490" s="752"/>
      <c r="F490" s="752"/>
      <c r="G490" s="752"/>
      <c r="H490" s="752"/>
      <c r="I490" s="752"/>
      <c r="J490" s="752"/>
      <c r="K490" s="752"/>
      <c r="L490" s="752"/>
      <c r="M490" s="752"/>
      <c r="N490" s="752"/>
      <c r="O490" s="752"/>
      <c r="P490" s="752"/>
      <c r="Q490" s="752"/>
      <c r="R490" s="752"/>
      <c r="S490" s="752"/>
      <c r="T490" s="752"/>
      <c r="U490" s="752"/>
      <c r="V490" s="752"/>
      <c r="W490" s="752"/>
      <c r="X490" s="752"/>
      <c r="Y490" s="752"/>
      <c r="Z490" s="752"/>
      <c r="AA490" s="752"/>
      <c r="AB490" s="752"/>
      <c r="AC490" s="752"/>
      <c r="AD490" s="752"/>
      <c r="AE490" s="752"/>
      <c r="AF490" s="752"/>
      <c r="AG490" s="752"/>
      <c r="AH490" s="752"/>
    </row>
    <row r="491" spans="1:36" hidden="1" x14ac:dyDescent="0.2">
      <c r="A491" s="451"/>
      <c r="B491" s="451"/>
      <c r="C491" s="451"/>
      <c r="D491" s="451"/>
      <c r="E491" s="451"/>
      <c r="F491" s="451"/>
      <c r="G491" s="451"/>
      <c r="H491" s="451"/>
      <c r="I491" s="451"/>
      <c r="J491" s="451"/>
      <c r="K491" s="451"/>
      <c r="L491" s="451"/>
      <c r="M491" s="451"/>
      <c r="N491" s="451"/>
      <c r="O491" s="451"/>
      <c r="P491" s="451"/>
      <c r="Q491" s="451"/>
      <c r="R491" s="451"/>
      <c r="S491" s="451"/>
      <c r="T491" s="451"/>
      <c r="U491" s="451"/>
      <c r="V491" s="451"/>
      <c r="W491" s="451"/>
      <c r="X491" s="451"/>
      <c r="Y491" s="451"/>
      <c r="Z491" s="451"/>
      <c r="AA491" s="451"/>
      <c r="AB491" s="451"/>
      <c r="AC491" s="451"/>
      <c r="AD491" s="451"/>
      <c r="AE491" s="451"/>
      <c r="AF491" s="451"/>
      <c r="AG491" s="451"/>
      <c r="AH491" s="451"/>
    </row>
    <row r="492" spans="1:36" ht="15" hidden="1" customHeight="1" x14ac:dyDescent="0.2">
      <c r="A492" s="729" t="s">
        <v>1656</v>
      </c>
      <c r="B492" s="729"/>
      <c r="C492" s="729"/>
      <c r="D492" s="729"/>
      <c r="E492" s="729"/>
      <c r="F492" s="729"/>
      <c r="G492" s="729"/>
      <c r="H492" s="729"/>
      <c r="I492" s="729"/>
      <c r="J492" s="729"/>
      <c r="K492" s="729"/>
      <c r="L492" s="729"/>
      <c r="M492" s="729"/>
      <c r="N492" s="729"/>
      <c r="O492" s="729"/>
      <c r="P492" s="729"/>
      <c r="Q492" s="729"/>
      <c r="R492" s="729"/>
      <c r="S492" s="729"/>
      <c r="T492" s="729"/>
      <c r="U492" s="729"/>
      <c r="V492" s="729"/>
      <c r="W492" s="729"/>
      <c r="X492" s="729"/>
      <c r="Y492" s="729"/>
      <c r="Z492" s="729"/>
      <c r="AA492" s="729"/>
      <c r="AB492" s="729"/>
      <c r="AC492" s="729"/>
      <c r="AD492" s="729"/>
      <c r="AE492" s="729"/>
      <c r="AF492" s="729"/>
      <c r="AG492" s="729"/>
      <c r="AH492" s="729"/>
    </row>
    <row r="493" spans="1:36" hidden="1" x14ac:dyDescent="0.2">
      <c r="A493" s="729"/>
      <c r="B493" s="729"/>
      <c r="C493" s="729"/>
      <c r="D493" s="729"/>
      <c r="E493" s="729"/>
      <c r="F493" s="729"/>
      <c r="G493" s="729"/>
      <c r="H493" s="729"/>
      <c r="I493" s="729"/>
      <c r="J493" s="729"/>
      <c r="K493" s="729"/>
      <c r="L493" s="729"/>
      <c r="M493" s="729"/>
      <c r="N493" s="729"/>
      <c r="O493" s="729"/>
      <c r="P493" s="729"/>
      <c r="Q493" s="729"/>
      <c r="R493" s="729"/>
      <c r="S493" s="729"/>
      <c r="T493" s="729"/>
      <c r="U493" s="729"/>
      <c r="V493" s="729"/>
      <c r="W493" s="729"/>
      <c r="X493" s="729"/>
      <c r="Y493" s="729"/>
      <c r="Z493" s="729"/>
      <c r="AA493" s="729"/>
      <c r="AB493" s="729"/>
      <c r="AC493" s="729"/>
      <c r="AD493" s="729"/>
      <c r="AE493" s="729"/>
      <c r="AF493" s="729"/>
      <c r="AG493" s="729"/>
      <c r="AH493" s="729"/>
    </row>
    <row r="494" spans="1:36" hidden="1" x14ac:dyDescent="0.2"/>
    <row r="495" spans="1:36" hidden="1" x14ac:dyDescent="0.2">
      <c r="A495" s="421" t="s">
        <v>1657</v>
      </c>
    </row>
    <row r="496" spans="1:36" hidden="1" x14ac:dyDescent="0.2"/>
    <row r="497" spans="1:34" hidden="1" x14ac:dyDescent="0.2">
      <c r="A497" s="421" t="s">
        <v>1658</v>
      </c>
    </row>
    <row r="498" spans="1:34" hidden="1" x14ac:dyDescent="0.2"/>
    <row r="499" spans="1:34" ht="15" hidden="1" customHeight="1" x14ac:dyDescent="0.2">
      <c r="A499" s="1013" t="s">
        <v>1659</v>
      </c>
      <c r="B499" s="1014"/>
      <c r="C499" s="1014"/>
      <c r="D499" s="1014"/>
      <c r="E499" s="1014"/>
      <c r="F499" s="1014"/>
      <c r="G499" s="1014"/>
      <c r="H499" s="1014"/>
      <c r="I499" s="1015"/>
      <c r="J499" s="748" t="s">
        <v>510</v>
      </c>
      <c r="K499" s="749"/>
      <c r="L499" s="749"/>
      <c r="M499" s="749"/>
      <c r="N499" s="749"/>
      <c r="O499" s="749"/>
      <c r="P499" s="749"/>
      <c r="Q499" s="749"/>
      <c r="R499" s="749"/>
      <c r="S499" s="749"/>
      <c r="T499" s="749"/>
      <c r="U499" s="749"/>
      <c r="V499" s="749"/>
      <c r="W499" s="749"/>
      <c r="X499" s="749"/>
      <c r="Y499" s="749"/>
      <c r="Z499" s="749"/>
      <c r="AA499" s="749"/>
      <c r="AB499" s="749"/>
      <c r="AC499" s="749"/>
      <c r="AD499" s="749"/>
      <c r="AE499" s="749"/>
      <c r="AF499" s="749"/>
      <c r="AG499" s="749"/>
      <c r="AH499" s="750"/>
    </row>
    <row r="500" spans="1:34" hidden="1" x14ac:dyDescent="0.2">
      <c r="A500" s="995"/>
      <c r="B500" s="990"/>
      <c r="C500" s="990"/>
      <c r="D500" s="990"/>
      <c r="E500" s="990"/>
      <c r="F500" s="990"/>
      <c r="G500" s="990"/>
      <c r="H500" s="990"/>
      <c r="I500" s="996"/>
      <c r="J500" s="1073" t="s">
        <v>1660</v>
      </c>
      <c r="K500" s="1074"/>
      <c r="L500" s="1074"/>
      <c r="M500" s="1074"/>
      <c r="N500" s="1075"/>
      <c r="O500" s="1073" t="s">
        <v>1661</v>
      </c>
      <c r="P500" s="1074"/>
      <c r="Q500" s="1074"/>
      <c r="R500" s="1074"/>
      <c r="S500" s="1075"/>
      <c r="T500" s="1073" t="s">
        <v>1662</v>
      </c>
      <c r="U500" s="1074"/>
      <c r="V500" s="1074"/>
      <c r="W500" s="1074"/>
      <c r="X500" s="1075"/>
      <c r="Y500" s="1073" t="s">
        <v>1663</v>
      </c>
      <c r="Z500" s="1074"/>
      <c r="AA500" s="1074"/>
      <c r="AB500" s="1074"/>
      <c r="AC500" s="1075"/>
      <c r="AD500" s="1073" t="s">
        <v>1664</v>
      </c>
      <c r="AE500" s="1074"/>
      <c r="AF500" s="1074"/>
      <c r="AG500" s="1074"/>
      <c r="AH500" s="1075"/>
    </row>
    <row r="501" spans="1:34" hidden="1" x14ac:dyDescent="0.2">
      <c r="A501" s="995"/>
      <c r="B501" s="990"/>
      <c r="C501" s="990"/>
      <c r="D501" s="990"/>
      <c r="E501" s="990"/>
      <c r="F501" s="990"/>
      <c r="G501" s="990"/>
      <c r="H501" s="990"/>
      <c r="I501" s="996"/>
      <c r="J501" s="1213"/>
      <c r="K501" s="1214"/>
      <c r="L501" s="1214"/>
      <c r="M501" s="1214"/>
      <c r="N501" s="1173"/>
      <c r="O501" s="1213"/>
      <c r="P501" s="1214"/>
      <c r="Q501" s="1214"/>
      <c r="R501" s="1214"/>
      <c r="S501" s="1173"/>
      <c r="T501" s="1213"/>
      <c r="U501" s="1214"/>
      <c r="V501" s="1214"/>
      <c r="W501" s="1214"/>
      <c r="X501" s="1173"/>
      <c r="Y501" s="1213"/>
      <c r="Z501" s="1214"/>
      <c r="AA501" s="1214"/>
      <c r="AB501" s="1214"/>
      <c r="AC501" s="1173"/>
      <c r="AD501" s="1213"/>
      <c r="AE501" s="1214"/>
      <c r="AF501" s="1214"/>
      <c r="AG501" s="1214"/>
      <c r="AH501" s="1173"/>
    </row>
    <row r="502" spans="1:34" ht="27.75" hidden="1" customHeight="1" x14ac:dyDescent="0.2">
      <c r="A502" s="1016"/>
      <c r="B502" s="1017"/>
      <c r="C502" s="1017"/>
      <c r="D502" s="1017"/>
      <c r="E502" s="1017"/>
      <c r="F502" s="1017"/>
      <c r="G502" s="1017"/>
      <c r="H502" s="1017"/>
      <c r="I502" s="1018"/>
      <c r="J502" s="1076"/>
      <c r="K502" s="1077"/>
      <c r="L502" s="1077"/>
      <c r="M502" s="1077"/>
      <c r="N502" s="1078"/>
      <c r="O502" s="1076"/>
      <c r="P502" s="1077"/>
      <c r="Q502" s="1077"/>
      <c r="R502" s="1077"/>
      <c r="S502" s="1078"/>
      <c r="T502" s="1076"/>
      <c r="U502" s="1077"/>
      <c r="V502" s="1077"/>
      <c r="W502" s="1077"/>
      <c r="X502" s="1078"/>
      <c r="Y502" s="1076"/>
      <c r="Z502" s="1077"/>
      <c r="AA502" s="1077"/>
      <c r="AB502" s="1077"/>
      <c r="AC502" s="1078"/>
      <c r="AD502" s="1076"/>
      <c r="AE502" s="1077"/>
      <c r="AF502" s="1077"/>
      <c r="AG502" s="1077"/>
      <c r="AH502" s="1078"/>
    </row>
    <row r="503" spans="1:34" ht="16.5" hidden="1" customHeight="1" x14ac:dyDescent="0.2">
      <c r="A503" s="730" t="s">
        <v>458</v>
      </c>
      <c r="B503" s="731"/>
      <c r="C503" s="731"/>
      <c r="D503" s="731"/>
      <c r="E503" s="731"/>
      <c r="F503" s="731"/>
      <c r="G503" s="731"/>
      <c r="H503" s="731"/>
      <c r="I503" s="732"/>
      <c r="J503" s="1032" t="s">
        <v>1665</v>
      </c>
      <c r="K503" s="1033"/>
      <c r="L503" s="1033"/>
      <c r="M503" s="1033"/>
      <c r="N503" s="1034"/>
      <c r="O503" s="1032" t="s">
        <v>460</v>
      </c>
      <c r="P503" s="1033"/>
      <c r="Q503" s="1033"/>
      <c r="R503" s="1033"/>
      <c r="S503" s="1034"/>
      <c r="T503" s="1032" t="s">
        <v>1595</v>
      </c>
      <c r="U503" s="1033"/>
      <c r="V503" s="1033"/>
      <c r="W503" s="1033"/>
      <c r="X503" s="1034"/>
      <c r="Y503" s="1032" t="s">
        <v>1596</v>
      </c>
      <c r="Z503" s="1033"/>
      <c r="AA503" s="1033"/>
      <c r="AB503" s="1033"/>
      <c r="AC503" s="1034"/>
      <c r="AD503" s="1032" t="s">
        <v>1597</v>
      </c>
      <c r="AE503" s="1033"/>
      <c r="AF503" s="1033"/>
      <c r="AG503" s="1033"/>
      <c r="AH503" s="1034"/>
    </row>
    <row r="504" spans="1:34" hidden="1" x14ac:dyDescent="0.2">
      <c r="A504" s="745" t="s">
        <v>1666</v>
      </c>
      <c r="B504" s="746"/>
      <c r="C504" s="746"/>
      <c r="D504" s="746"/>
      <c r="E504" s="746"/>
      <c r="F504" s="746"/>
      <c r="G504" s="746"/>
      <c r="H504" s="746"/>
      <c r="I504" s="746"/>
      <c r="J504" s="746"/>
      <c r="K504" s="746"/>
      <c r="L504" s="746"/>
      <c r="M504" s="746"/>
      <c r="N504" s="746"/>
      <c r="O504" s="746"/>
      <c r="P504" s="746"/>
      <c r="Q504" s="746"/>
      <c r="R504" s="746"/>
      <c r="S504" s="746"/>
      <c r="T504" s="746"/>
      <c r="U504" s="746"/>
      <c r="V504" s="746"/>
      <c r="W504" s="746"/>
      <c r="X504" s="746"/>
      <c r="Y504" s="746"/>
      <c r="Z504" s="746"/>
      <c r="AA504" s="746"/>
      <c r="AB504" s="746"/>
      <c r="AC504" s="746"/>
      <c r="AD504" s="746"/>
      <c r="AE504" s="746"/>
      <c r="AF504" s="746"/>
      <c r="AG504" s="746"/>
      <c r="AH504" s="747"/>
    </row>
    <row r="505" spans="1:34" hidden="1" x14ac:dyDescent="0.2">
      <c r="A505" s="748"/>
      <c r="B505" s="749"/>
      <c r="C505" s="749"/>
      <c r="D505" s="749"/>
      <c r="E505" s="749"/>
      <c r="F505" s="749"/>
      <c r="G505" s="749"/>
      <c r="H505" s="749"/>
      <c r="I505" s="750"/>
      <c r="J505" s="748"/>
      <c r="K505" s="749"/>
      <c r="L505" s="749"/>
      <c r="M505" s="749"/>
      <c r="N505" s="750"/>
      <c r="O505" s="748"/>
      <c r="P505" s="749"/>
      <c r="Q505" s="749"/>
      <c r="R505" s="749"/>
      <c r="S505" s="750"/>
      <c r="T505" s="748"/>
      <c r="U505" s="749"/>
      <c r="V505" s="749"/>
      <c r="W505" s="749"/>
      <c r="X505" s="750"/>
      <c r="Y505" s="748"/>
      <c r="Z505" s="749"/>
      <c r="AA505" s="749"/>
      <c r="AB505" s="749"/>
      <c r="AC505" s="750"/>
      <c r="AD505" s="748"/>
      <c r="AE505" s="749"/>
      <c r="AF505" s="749"/>
      <c r="AG505" s="749"/>
      <c r="AH505" s="750"/>
    </row>
    <row r="506" spans="1:34" hidden="1" x14ac:dyDescent="0.2">
      <c r="A506" s="745"/>
      <c r="B506" s="746"/>
      <c r="C506" s="746"/>
      <c r="D506" s="746"/>
      <c r="E506" s="746"/>
      <c r="F506" s="746"/>
      <c r="G506" s="746"/>
      <c r="H506" s="746"/>
      <c r="I506" s="746"/>
      <c r="J506" s="748"/>
      <c r="K506" s="749"/>
      <c r="L506" s="749"/>
      <c r="M506" s="749"/>
      <c r="N506" s="750"/>
      <c r="O506" s="748"/>
      <c r="P506" s="749"/>
      <c r="Q506" s="749"/>
      <c r="R506" s="749"/>
      <c r="S506" s="750"/>
      <c r="T506" s="748"/>
      <c r="U506" s="749"/>
      <c r="V506" s="749"/>
      <c r="W506" s="749"/>
      <c r="X506" s="750"/>
      <c r="Y506" s="748"/>
      <c r="Z506" s="749"/>
      <c r="AA506" s="749"/>
      <c r="AB506" s="749"/>
      <c r="AC506" s="750"/>
      <c r="AD506" s="1215"/>
      <c r="AE506" s="1065"/>
      <c r="AF506" s="1065"/>
      <c r="AG506" s="1065"/>
      <c r="AH506" s="1066"/>
    </row>
    <row r="507" spans="1:34" hidden="1" x14ac:dyDescent="0.2">
      <c r="A507" s="748"/>
      <c r="B507" s="749"/>
      <c r="C507" s="749"/>
      <c r="D507" s="749"/>
      <c r="E507" s="749"/>
      <c r="F507" s="749"/>
      <c r="G507" s="749"/>
      <c r="H507" s="749"/>
      <c r="I507" s="750"/>
      <c r="J507" s="748"/>
      <c r="K507" s="749"/>
      <c r="L507" s="749"/>
      <c r="M507" s="749"/>
      <c r="N507" s="750"/>
      <c r="O507" s="748"/>
      <c r="P507" s="749"/>
      <c r="Q507" s="749"/>
      <c r="R507" s="749"/>
      <c r="S507" s="750"/>
      <c r="T507" s="748"/>
      <c r="U507" s="749"/>
      <c r="V507" s="749"/>
      <c r="W507" s="749"/>
      <c r="X507" s="750"/>
      <c r="Y507" s="748"/>
      <c r="Z507" s="749"/>
      <c r="AA507" s="749"/>
      <c r="AB507" s="749"/>
      <c r="AC507" s="750"/>
      <c r="AD507" s="748"/>
      <c r="AE507" s="749"/>
      <c r="AF507" s="749"/>
      <c r="AG507" s="749"/>
      <c r="AH507" s="750"/>
    </row>
    <row r="508" spans="1:34" hidden="1" x14ac:dyDescent="0.2">
      <c r="A508" s="745" t="s">
        <v>1667</v>
      </c>
      <c r="B508" s="746"/>
      <c r="C508" s="746"/>
      <c r="D508" s="746"/>
      <c r="E508" s="746"/>
      <c r="F508" s="746"/>
      <c r="G508" s="746"/>
      <c r="H508" s="746"/>
      <c r="I508" s="746"/>
      <c r="J508" s="746"/>
      <c r="K508" s="746"/>
      <c r="L508" s="746"/>
      <c r="M508" s="746"/>
      <c r="N508" s="746"/>
      <c r="O508" s="746"/>
      <c r="P508" s="746"/>
      <c r="Q508" s="746"/>
      <c r="R508" s="746"/>
      <c r="S508" s="746"/>
      <c r="T508" s="746"/>
      <c r="U508" s="746"/>
      <c r="V508" s="746"/>
      <c r="W508" s="746"/>
      <c r="X508" s="746"/>
      <c r="Y508" s="746"/>
      <c r="Z508" s="746"/>
      <c r="AA508" s="746"/>
      <c r="AB508" s="746"/>
      <c r="AC508" s="746"/>
      <c r="AD508" s="746"/>
      <c r="AE508" s="746"/>
      <c r="AF508" s="746"/>
      <c r="AG508" s="746"/>
      <c r="AH508" s="747"/>
    </row>
    <row r="509" spans="1:34" hidden="1" x14ac:dyDescent="0.2">
      <c r="A509" s="745"/>
      <c r="B509" s="746"/>
      <c r="C509" s="746"/>
      <c r="D509" s="746"/>
      <c r="E509" s="746"/>
      <c r="F509" s="746"/>
      <c r="G509" s="746"/>
      <c r="H509" s="746"/>
      <c r="I509" s="746"/>
      <c r="J509" s="748"/>
      <c r="K509" s="749"/>
      <c r="L509" s="749"/>
      <c r="M509" s="749"/>
      <c r="N509" s="750"/>
      <c r="O509" s="748"/>
      <c r="P509" s="749"/>
      <c r="Q509" s="749"/>
      <c r="R509" s="749"/>
      <c r="S509" s="750"/>
      <c r="T509" s="748"/>
      <c r="U509" s="749"/>
      <c r="V509" s="749"/>
      <c r="W509" s="749"/>
      <c r="X509" s="750"/>
      <c r="Y509" s="748"/>
      <c r="Z509" s="749"/>
      <c r="AA509" s="749"/>
      <c r="AB509" s="749"/>
      <c r="AC509" s="750"/>
      <c r="AD509" s="1215"/>
      <c r="AE509" s="1065"/>
      <c r="AF509" s="1065"/>
      <c r="AG509" s="1065"/>
      <c r="AH509" s="1066"/>
    </row>
    <row r="510" spans="1:34" hidden="1" x14ac:dyDescent="0.2">
      <c r="A510" s="745"/>
      <c r="B510" s="746"/>
      <c r="C510" s="746"/>
      <c r="D510" s="746"/>
      <c r="E510" s="746"/>
      <c r="F510" s="746"/>
      <c r="G510" s="746"/>
      <c r="H510" s="746"/>
      <c r="I510" s="746"/>
      <c r="J510" s="748"/>
      <c r="K510" s="749"/>
      <c r="L510" s="749"/>
      <c r="M510" s="749"/>
      <c r="N510" s="750"/>
      <c r="O510" s="748"/>
      <c r="P510" s="749"/>
      <c r="Q510" s="749"/>
      <c r="R510" s="749"/>
      <c r="S510" s="750"/>
      <c r="T510" s="748"/>
      <c r="U510" s="749"/>
      <c r="V510" s="749"/>
      <c r="W510" s="749"/>
      <c r="X510" s="750"/>
      <c r="Y510" s="748"/>
      <c r="Z510" s="749"/>
      <c r="AA510" s="749"/>
      <c r="AB510" s="749"/>
      <c r="AC510" s="750"/>
      <c r="AD510" s="1215"/>
      <c r="AE510" s="1065"/>
      <c r="AF510" s="1065"/>
      <c r="AG510" s="1065"/>
      <c r="AH510" s="1066"/>
    </row>
    <row r="511" spans="1:34" hidden="1" x14ac:dyDescent="0.2">
      <c r="A511" s="748"/>
      <c r="B511" s="749"/>
      <c r="C511" s="749"/>
      <c r="D511" s="749"/>
      <c r="E511" s="749"/>
      <c r="F511" s="749"/>
      <c r="G511" s="749"/>
      <c r="H511" s="749"/>
      <c r="I511" s="750"/>
      <c r="J511" s="748"/>
      <c r="K511" s="749"/>
      <c r="L511" s="749"/>
      <c r="M511" s="749"/>
      <c r="N511" s="750"/>
      <c r="O511" s="748"/>
      <c r="P511" s="749"/>
      <c r="Q511" s="749"/>
      <c r="R511" s="749"/>
      <c r="S511" s="750"/>
      <c r="T511" s="748"/>
      <c r="U511" s="749"/>
      <c r="V511" s="749"/>
      <c r="W511" s="749"/>
      <c r="X511" s="750"/>
      <c r="Y511" s="748"/>
      <c r="Z511" s="749"/>
      <c r="AA511" s="749"/>
      <c r="AB511" s="749"/>
      <c r="AC511" s="750"/>
      <c r="AD511" s="748"/>
      <c r="AE511" s="749"/>
      <c r="AF511" s="749"/>
      <c r="AG511" s="749"/>
      <c r="AH511" s="750"/>
    </row>
    <row r="512" spans="1:34" hidden="1" x14ac:dyDescent="0.2">
      <c r="A512" s="745" t="s">
        <v>1668</v>
      </c>
      <c r="B512" s="746"/>
      <c r="C512" s="746"/>
      <c r="D512" s="746"/>
      <c r="E512" s="746"/>
      <c r="F512" s="746"/>
      <c r="G512" s="746"/>
      <c r="H512" s="746"/>
      <c r="I512" s="746"/>
      <c r="J512" s="746"/>
      <c r="K512" s="746"/>
      <c r="L512" s="746"/>
      <c r="M512" s="746"/>
      <c r="N512" s="746"/>
      <c r="O512" s="746"/>
      <c r="P512" s="746"/>
      <c r="Q512" s="746"/>
      <c r="R512" s="746"/>
      <c r="S512" s="746"/>
      <c r="T512" s="746"/>
      <c r="U512" s="746"/>
      <c r="V512" s="746"/>
      <c r="W512" s="746"/>
      <c r="X512" s="746"/>
      <c r="Y512" s="746"/>
      <c r="Z512" s="746"/>
      <c r="AA512" s="746"/>
      <c r="AB512" s="746"/>
      <c r="AC512" s="746"/>
      <c r="AD512" s="746"/>
      <c r="AE512" s="746"/>
      <c r="AF512" s="746"/>
      <c r="AG512" s="746"/>
      <c r="AH512" s="747"/>
    </row>
    <row r="513" spans="1:36" hidden="1" x14ac:dyDescent="0.2">
      <c r="A513" s="748"/>
      <c r="B513" s="749"/>
      <c r="C513" s="749"/>
      <c r="D513" s="749"/>
      <c r="E513" s="749"/>
      <c r="F513" s="749"/>
      <c r="G513" s="749"/>
      <c r="H513" s="749"/>
      <c r="I513" s="750"/>
      <c r="J513" s="748"/>
      <c r="K513" s="749"/>
      <c r="L513" s="749"/>
      <c r="M513" s="749"/>
      <c r="N513" s="750"/>
      <c r="O513" s="748"/>
      <c r="P513" s="749"/>
      <c r="Q513" s="749"/>
      <c r="R513" s="749"/>
      <c r="S513" s="750"/>
      <c r="T513" s="748"/>
      <c r="U513" s="749"/>
      <c r="V513" s="749"/>
      <c r="W513" s="749"/>
      <c r="X513" s="750"/>
      <c r="Y513" s="748"/>
      <c r="Z513" s="749"/>
      <c r="AA513" s="749"/>
      <c r="AB513" s="749"/>
      <c r="AC513" s="750"/>
      <c r="AD513" s="748"/>
      <c r="AE513" s="749"/>
      <c r="AF513" s="749"/>
      <c r="AG513" s="749"/>
      <c r="AH513" s="750"/>
    </row>
    <row r="514" spans="1:36" hidden="1" x14ac:dyDescent="0.2">
      <c r="A514" s="745"/>
      <c r="B514" s="746"/>
      <c r="C514" s="746"/>
      <c r="D514" s="746"/>
      <c r="E514" s="746"/>
      <c r="F514" s="746"/>
      <c r="G514" s="746"/>
      <c r="H514" s="746"/>
      <c r="I514" s="746"/>
      <c r="J514" s="748"/>
      <c r="K514" s="749"/>
      <c r="L514" s="749"/>
      <c r="M514" s="749"/>
      <c r="N514" s="750"/>
      <c r="O514" s="748"/>
      <c r="P514" s="749"/>
      <c r="Q514" s="749"/>
      <c r="R514" s="749"/>
      <c r="S514" s="750"/>
      <c r="T514" s="748"/>
      <c r="U514" s="749"/>
      <c r="V514" s="749"/>
      <c r="W514" s="749"/>
      <c r="X514" s="750"/>
      <c r="Y514" s="748"/>
      <c r="Z514" s="749"/>
      <c r="AA514" s="749"/>
      <c r="AB514" s="749"/>
      <c r="AC514" s="750"/>
      <c r="AD514" s="1215"/>
      <c r="AE514" s="1065"/>
      <c r="AF514" s="1065"/>
      <c r="AG514" s="1065"/>
      <c r="AH514" s="1066"/>
    </row>
    <row r="515" spans="1:36" hidden="1" x14ac:dyDescent="0.2">
      <c r="A515" s="748"/>
      <c r="B515" s="749"/>
      <c r="C515" s="749"/>
      <c r="D515" s="749"/>
      <c r="E515" s="749"/>
      <c r="F515" s="749"/>
      <c r="G515" s="749"/>
      <c r="H515" s="749"/>
      <c r="I515" s="750"/>
      <c r="J515" s="748"/>
      <c r="K515" s="749"/>
      <c r="L515" s="749"/>
      <c r="M515" s="749"/>
      <c r="N515" s="750"/>
      <c r="O515" s="748"/>
      <c r="P515" s="749"/>
      <c r="Q515" s="749"/>
      <c r="R515" s="749"/>
      <c r="S515" s="750"/>
      <c r="T515" s="748"/>
      <c r="U515" s="749"/>
      <c r="V515" s="749"/>
      <c r="W515" s="749"/>
      <c r="X515" s="750"/>
      <c r="Y515" s="748"/>
      <c r="Z515" s="749"/>
      <c r="AA515" s="749"/>
      <c r="AB515" s="749"/>
      <c r="AC515" s="750"/>
      <c r="AD515" s="748"/>
      <c r="AE515" s="749"/>
      <c r="AF515" s="749"/>
      <c r="AG515" s="749"/>
      <c r="AH515" s="750"/>
    </row>
    <row r="516" spans="1:36" hidden="1" x14ac:dyDescent="0.2">
      <c r="A516" s="745" t="s">
        <v>1669</v>
      </c>
      <c r="B516" s="746"/>
      <c r="C516" s="746"/>
      <c r="D516" s="746"/>
      <c r="E516" s="746"/>
      <c r="F516" s="746"/>
      <c r="G516" s="746"/>
      <c r="H516" s="746"/>
      <c r="I516" s="746"/>
      <c r="J516" s="746"/>
      <c r="K516" s="746"/>
      <c r="L516" s="746"/>
      <c r="M516" s="746"/>
      <c r="N516" s="746"/>
      <c r="O516" s="746"/>
      <c r="P516" s="746"/>
      <c r="Q516" s="746"/>
      <c r="R516" s="746"/>
      <c r="S516" s="746"/>
      <c r="T516" s="746"/>
      <c r="U516" s="746"/>
      <c r="V516" s="746"/>
      <c r="W516" s="746"/>
      <c r="X516" s="746"/>
      <c r="Y516" s="746"/>
      <c r="Z516" s="746"/>
      <c r="AA516" s="746"/>
      <c r="AB516" s="746"/>
      <c r="AC516" s="746"/>
      <c r="AD516" s="746"/>
      <c r="AE516" s="746"/>
      <c r="AF516" s="746"/>
      <c r="AG516" s="746"/>
      <c r="AH516" s="747"/>
    </row>
    <row r="517" spans="1:36" hidden="1" x14ac:dyDescent="0.2">
      <c r="A517" s="748"/>
      <c r="B517" s="749"/>
      <c r="C517" s="749"/>
      <c r="D517" s="749"/>
      <c r="E517" s="749"/>
      <c r="F517" s="749"/>
      <c r="G517" s="749"/>
      <c r="H517" s="749"/>
      <c r="I517" s="750"/>
      <c r="J517" s="748"/>
      <c r="K517" s="749"/>
      <c r="L517" s="749"/>
      <c r="M517" s="749"/>
      <c r="N517" s="750"/>
      <c r="O517" s="748"/>
      <c r="P517" s="749"/>
      <c r="Q517" s="749"/>
      <c r="R517" s="749"/>
      <c r="S517" s="750"/>
      <c r="T517" s="748"/>
      <c r="U517" s="749"/>
      <c r="V517" s="749"/>
      <c r="W517" s="749"/>
      <c r="X517" s="750"/>
      <c r="Y517" s="748"/>
      <c r="Z517" s="749"/>
      <c r="AA517" s="749"/>
      <c r="AB517" s="749"/>
      <c r="AC517" s="750"/>
      <c r="AD517" s="748"/>
      <c r="AE517" s="749"/>
      <c r="AF517" s="749"/>
      <c r="AG517" s="749"/>
      <c r="AH517" s="750"/>
    </row>
    <row r="518" spans="1:36" hidden="1" x14ac:dyDescent="0.2">
      <c r="A518" s="748"/>
      <c r="B518" s="749"/>
      <c r="C518" s="749"/>
      <c r="D518" s="749"/>
      <c r="E518" s="749"/>
      <c r="F518" s="749"/>
      <c r="G518" s="749"/>
      <c r="H518" s="749"/>
      <c r="I518" s="750"/>
      <c r="J518" s="748"/>
      <c r="K518" s="749"/>
      <c r="L518" s="749"/>
      <c r="M518" s="749"/>
      <c r="N518" s="750"/>
      <c r="O518" s="748"/>
      <c r="P518" s="749"/>
      <c r="Q518" s="749"/>
      <c r="R518" s="749"/>
      <c r="S518" s="750"/>
      <c r="T518" s="748"/>
      <c r="U518" s="749"/>
      <c r="V518" s="749"/>
      <c r="W518" s="749"/>
      <c r="X518" s="750"/>
      <c r="Y518" s="748"/>
      <c r="Z518" s="749"/>
      <c r="AA518" s="749"/>
      <c r="AB518" s="749"/>
      <c r="AC518" s="750"/>
      <c r="AD518" s="748"/>
      <c r="AE518" s="749"/>
      <c r="AF518" s="749"/>
      <c r="AG518" s="749"/>
      <c r="AH518" s="750"/>
    </row>
    <row r="519" spans="1:36" hidden="1" x14ac:dyDescent="0.2">
      <c r="A519" s="748"/>
      <c r="B519" s="749"/>
      <c r="C519" s="749"/>
      <c r="D519" s="749"/>
      <c r="E519" s="749"/>
      <c r="F519" s="749"/>
      <c r="G519" s="749"/>
      <c r="H519" s="749"/>
      <c r="I519" s="750"/>
      <c r="J519" s="748"/>
      <c r="K519" s="749"/>
      <c r="L519" s="749"/>
      <c r="M519" s="749"/>
      <c r="N519" s="750"/>
      <c r="O519" s="748"/>
      <c r="P519" s="749"/>
      <c r="Q519" s="749"/>
      <c r="R519" s="749"/>
      <c r="S519" s="750"/>
      <c r="T519" s="748"/>
      <c r="U519" s="749"/>
      <c r="V519" s="749"/>
      <c r="W519" s="749"/>
      <c r="X519" s="750"/>
      <c r="Y519" s="748"/>
      <c r="Z519" s="749"/>
      <c r="AA519" s="749"/>
      <c r="AB519" s="749"/>
      <c r="AC519" s="750"/>
      <c r="AD519" s="748"/>
      <c r="AE519" s="749"/>
      <c r="AF519" s="749"/>
      <c r="AG519" s="749"/>
      <c r="AH519" s="750"/>
    </row>
    <row r="520" spans="1:36" ht="22.5" hidden="1" customHeight="1" x14ac:dyDescent="0.2">
      <c r="A520" s="1113" t="s">
        <v>1670</v>
      </c>
      <c r="B520" s="1114"/>
      <c r="C520" s="1114"/>
      <c r="D520" s="1114"/>
      <c r="E520" s="1114"/>
      <c r="F520" s="1114"/>
      <c r="G520" s="1114"/>
      <c r="H520" s="1114"/>
      <c r="I520" s="1115"/>
      <c r="J520" s="748" t="s">
        <v>393</v>
      </c>
      <c r="K520" s="749"/>
      <c r="L520" s="749"/>
      <c r="M520" s="749"/>
      <c r="N520" s="750"/>
      <c r="O520" s="748" t="s">
        <v>393</v>
      </c>
      <c r="P520" s="749"/>
      <c r="Q520" s="749"/>
      <c r="R520" s="749"/>
      <c r="S520" s="750"/>
      <c r="T520" s="748" t="s">
        <v>393</v>
      </c>
      <c r="U520" s="749"/>
      <c r="V520" s="749"/>
      <c r="W520" s="749"/>
      <c r="X520" s="750"/>
      <c r="Y520" s="748" t="s">
        <v>393</v>
      </c>
      <c r="Z520" s="749"/>
      <c r="AA520" s="749"/>
      <c r="AB520" s="749"/>
      <c r="AC520" s="750"/>
      <c r="AD520" s="1215">
        <f>AD505+AD509+AD513+AD517</f>
        <v>0</v>
      </c>
      <c r="AE520" s="1065"/>
      <c r="AF520" s="1065"/>
      <c r="AG520" s="1065"/>
      <c r="AH520" s="1066"/>
      <c r="AI520" s="271" t="str">
        <f>IF(ROUND(AD520-AF464,0)=0,"","CHYBA")</f>
        <v/>
      </c>
      <c r="AJ520" s="271" t="s">
        <v>2378</v>
      </c>
    </row>
    <row r="521" spans="1:36" hidden="1" x14ac:dyDescent="0.2"/>
    <row r="522" spans="1:36" ht="15" hidden="1" customHeight="1" x14ac:dyDescent="0.2">
      <c r="A522" s="729" t="s">
        <v>1671</v>
      </c>
      <c r="B522" s="729"/>
      <c r="C522" s="729"/>
      <c r="D522" s="729"/>
      <c r="E522" s="729"/>
      <c r="F522" s="729"/>
      <c r="G522" s="729"/>
      <c r="H522" s="729"/>
      <c r="I522" s="729"/>
      <c r="J522" s="729"/>
      <c r="K522" s="729"/>
      <c r="L522" s="729"/>
      <c r="M522" s="729"/>
      <c r="N522" s="729"/>
      <c r="O522" s="729"/>
      <c r="P522" s="729"/>
      <c r="Q522" s="729"/>
      <c r="R522" s="729"/>
      <c r="S522" s="729"/>
      <c r="T522" s="729"/>
      <c r="U522" s="729"/>
      <c r="V522" s="729"/>
      <c r="W522" s="729"/>
      <c r="X522" s="729"/>
      <c r="Y522" s="729"/>
      <c r="Z522" s="729"/>
      <c r="AA522" s="729"/>
      <c r="AB522" s="729"/>
      <c r="AC522" s="729"/>
      <c r="AD522" s="729"/>
      <c r="AE522" s="729"/>
      <c r="AF522" s="729"/>
      <c r="AG522" s="729"/>
      <c r="AH522" s="729"/>
    </row>
    <row r="523" spans="1:36" hidden="1" x14ac:dyDescent="0.2">
      <c r="A523" s="729"/>
      <c r="B523" s="729"/>
      <c r="C523" s="729"/>
      <c r="D523" s="729"/>
      <c r="E523" s="729"/>
      <c r="F523" s="729"/>
      <c r="G523" s="729"/>
      <c r="H523" s="729"/>
      <c r="I523" s="729"/>
      <c r="J523" s="729"/>
      <c r="K523" s="729"/>
      <c r="L523" s="729"/>
      <c r="M523" s="729"/>
      <c r="N523" s="729"/>
      <c r="O523" s="729"/>
      <c r="P523" s="729"/>
      <c r="Q523" s="729"/>
      <c r="R523" s="729"/>
      <c r="S523" s="729"/>
      <c r="T523" s="729"/>
      <c r="U523" s="729"/>
      <c r="V523" s="729"/>
      <c r="W523" s="729"/>
      <c r="X523" s="729"/>
      <c r="Y523" s="729"/>
      <c r="Z523" s="729"/>
      <c r="AA523" s="729"/>
      <c r="AB523" s="729"/>
      <c r="AC523" s="729"/>
      <c r="AD523" s="729"/>
      <c r="AE523" s="729"/>
      <c r="AF523" s="729"/>
      <c r="AG523" s="729"/>
      <c r="AH523" s="729"/>
    </row>
    <row r="524" spans="1:36" hidden="1" x14ac:dyDescent="0.2"/>
    <row r="525" spans="1:36" ht="15" hidden="1" customHeight="1" x14ac:dyDescent="0.2">
      <c r="A525" s="729" t="s">
        <v>1672</v>
      </c>
      <c r="B525" s="729"/>
      <c r="C525" s="729"/>
      <c r="D525" s="729"/>
      <c r="E525" s="729"/>
      <c r="F525" s="729"/>
      <c r="G525" s="729"/>
      <c r="H525" s="729"/>
      <c r="I525" s="729"/>
      <c r="J525" s="729"/>
      <c r="K525" s="729"/>
      <c r="L525" s="729"/>
      <c r="M525" s="729"/>
      <c r="N525" s="729"/>
      <c r="O525" s="729"/>
      <c r="P525" s="729"/>
      <c r="Q525" s="729"/>
      <c r="R525" s="729"/>
      <c r="S525" s="729"/>
      <c r="T525" s="729"/>
      <c r="U525" s="729"/>
      <c r="V525" s="729"/>
      <c r="W525" s="729"/>
      <c r="X525" s="729"/>
      <c r="Y525" s="729"/>
      <c r="Z525" s="729"/>
      <c r="AA525" s="729"/>
      <c r="AB525" s="729"/>
      <c r="AC525" s="729"/>
      <c r="AD525" s="729"/>
      <c r="AE525" s="729"/>
      <c r="AF525" s="729"/>
      <c r="AG525" s="729"/>
      <c r="AH525" s="729"/>
    </row>
    <row r="526" spans="1:36" hidden="1" x14ac:dyDescent="0.2">
      <c r="A526" s="729"/>
      <c r="B526" s="729"/>
      <c r="C526" s="729"/>
      <c r="D526" s="729"/>
      <c r="E526" s="729"/>
      <c r="F526" s="729"/>
      <c r="G526" s="729"/>
      <c r="H526" s="729"/>
      <c r="I526" s="729"/>
      <c r="J526" s="729"/>
      <c r="K526" s="729"/>
      <c r="L526" s="729"/>
      <c r="M526" s="729"/>
      <c r="N526" s="729"/>
      <c r="O526" s="729"/>
      <c r="P526" s="729"/>
      <c r="Q526" s="729"/>
      <c r="R526" s="729"/>
      <c r="S526" s="729"/>
      <c r="T526" s="729"/>
      <c r="U526" s="729"/>
      <c r="V526" s="729"/>
      <c r="W526" s="729"/>
      <c r="X526" s="729"/>
      <c r="Y526" s="729"/>
      <c r="Z526" s="729"/>
      <c r="AA526" s="729"/>
      <c r="AB526" s="729"/>
      <c r="AC526" s="729"/>
      <c r="AD526" s="729"/>
      <c r="AE526" s="729"/>
      <c r="AF526" s="729"/>
      <c r="AG526" s="729"/>
      <c r="AH526" s="729"/>
    </row>
    <row r="527" spans="1:36" hidden="1" x14ac:dyDescent="0.2">
      <c r="A527" s="458"/>
      <c r="B527" s="458"/>
      <c r="C527" s="458"/>
      <c r="D527" s="458"/>
      <c r="E527" s="458"/>
      <c r="F527" s="458"/>
      <c r="G527" s="458"/>
      <c r="H527" s="458"/>
      <c r="I527" s="458"/>
      <c r="J527" s="458"/>
      <c r="K527" s="458"/>
      <c r="L527" s="458"/>
      <c r="M527" s="458"/>
      <c r="N527" s="458"/>
      <c r="O527" s="458"/>
      <c r="P527" s="458"/>
      <c r="Q527" s="458"/>
      <c r="R527" s="458"/>
      <c r="S527" s="458"/>
      <c r="T527" s="458"/>
      <c r="U527" s="458"/>
      <c r="V527" s="458"/>
      <c r="W527" s="458"/>
      <c r="X527" s="458"/>
      <c r="Y527" s="458"/>
      <c r="Z527" s="458"/>
      <c r="AA527" s="458"/>
      <c r="AB527" s="458"/>
      <c r="AC527" s="458"/>
      <c r="AD527" s="458"/>
      <c r="AE527" s="458"/>
      <c r="AF527" s="458"/>
      <c r="AG527" s="458"/>
    </row>
    <row r="528" spans="1:36" hidden="1" x14ac:dyDescent="0.2">
      <c r="A528" s="421" t="s">
        <v>1673</v>
      </c>
    </row>
    <row r="529" spans="1:34" hidden="1" x14ac:dyDescent="0.2"/>
    <row r="530" spans="1:34" ht="15" hidden="1" customHeight="1" x14ac:dyDescent="0.2">
      <c r="A530" s="1013" t="s">
        <v>1674</v>
      </c>
      <c r="B530" s="1014"/>
      <c r="C530" s="1014"/>
      <c r="D530" s="1014"/>
      <c r="E530" s="1014"/>
      <c r="F530" s="1014"/>
      <c r="G530" s="1014"/>
      <c r="H530" s="1014"/>
      <c r="I530" s="1014"/>
      <c r="J530" s="1015"/>
      <c r="K530" s="1073" t="s">
        <v>1675</v>
      </c>
      <c r="L530" s="1074"/>
      <c r="M530" s="1074"/>
      <c r="N530" s="1075"/>
      <c r="O530" s="1073" t="s">
        <v>1602</v>
      </c>
      <c r="P530" s="1074"/>
      <c r="Q530" s="1074"/>
      <c r="R530" s="1075"/>
      <c r="S530" s="1073" t="s">
        <v>1676</v>
      </c>
      <c r="T530" s="1074"/>
      <c r="U530" s="1074"/>
      <c r="V530" s="1075"/>
      <c r="W530" s="1073" t="s">
        <v>1677</v>
      </c>
      <c r="X530" s="1074"/>
      <c r="Y530" s="1074"/>
      <c r="Z530" s="1075"/>
      <c r="AA530" s="1073" t="s">
        <v>1678</v>
      </c>
      <c r="AB530" s="1074"/>
      <c r="AC530" s="1074"/>
      <c r="AD530" s="1075"/>
      <c r="AE530" s="1073" t="s">
        <v>1606</v>
      </c>
      <c r="AF530" s="1074"/>
      <c r="AG530" s="1074"/>
      <c r="AH530" s="1075"/>
    </row>
    <row r="531" spans="1:34" hidden="1" x14ac:dyDescent="0.2">
      <c r="A531" s="995"/>
      <c r="B531" s="990"/>
      <c r="C531" s="990"/>
      <c r="D531" s="990"/>
      <c r="E531" s="990"/>
      <c r="F531" s="990"/>
      <c r="G531" s="990"/>
      <c r="H531" s="990"/>
      <c r="I531" s="990"/>
      <c r="J531" s="996"/>
      <c r="K531" s="1213"/>
      <c r="L531" s="1214"/>
      <c r="M531" s="1214"/>
      <c r="N531" s="1173"/>
      <c r="O531" s="1213"/>
      <c r="P531" s="1214"/>
      <c r="Q531" s="1214"/>
      <c r="R531" s="1173"/>
      <c r="S531" s="1213"/>
      <c r="T531" s="1214"/>
      <c r="U531" s="1214"/>
      <c r="V531" s="1173"/>
      <c r="W531" s="1213"/>
      <c r="X531" s="1214"/>
      <c r="Y531" s="1214"/>
      <c r="Z531" s="1173"/>
      <c r="AA531" s="1213"/>
      <c r="AB531" s="1214"/>
      <c r="AC531" s="1214"/>
      <c r="AD531" s="1173"/>
      <c r="AE531" s="1213"/>
      <c r="AF531" s="1214"/>
      <c r="AG531" s="1214"/>
      <c r="AH531" s="1173"/>
    </row>
    <row r="532" spans="1:34" ht="27" hidden="1" customHeight="1" x14ac:dyDescent="0.2">
      <c r="A532" s="1016"/>
      <c r="B532" s="1017"/>
      <c r="C532" s="1017"/>
      <c r="D532" s="1017"/>
      <c r="E532" s="1017"/>
      <c r="F532" s="1017"/>
      <c r="G532" s="1017"/>
      <c r="H532" s="1017"/>
      <c r="I532" s="1017"/>
      <c r="J532" s="1018"/>
      <c r="K532" s="1076"/>
      <c r="L532" s="1077"/>
      <c r="M532" s="1077"/>
      <c r="N532" s="1078"/>
      <c r="O532" s="1076"/>
      <c r="P532" s="1077"/>
      <c r="Q532" s="1077"/>
      <c r="R532" s="1078"/>
      <c r="S532" s="1076"/>
      <c r="T532" s="1077"/>
      <c r="U532" s="1077"/>
      <c r="V532" s="1078"/>
      <c r="W532" s="1076"/>
      <c r="X532" s="1077"/>
      <c r="Y532" s="1077"/>
      <c r="Z532" s="1078"/>
      <c r="AA532" s="1076"/>
      <c r="AB532" s="1077"/>
      <c r="AC532" s="1077"/>
      <c r="AD532" s="1078"/>
      <c r="AE532" s="1076"/>
      <c r="AF532" s="1077"/>
      <c r="AG532" s="1077"/>
      <c r="AH532" s="1078"/>
    </row>
    <row r="533" spans="1:34" ht="13.5" hidden="1" customHeight="1" x14ac:dyDescent="0.2">
      <c r="A533" s="1032" t="s">
        <v>458</v>
      </c>
      <c r="B533" s="1033"/>
      <c r="C533" s="1033"/>
      <c r="D533" s="1033"/>
      <c r="E533" s="1033"/>
      <c r="F533" s="1033"/>
      <c r="G533" s="1033"/>
      <c r="H533" s="1033"/>
      <c r="I533" s="1033"/>
      <c r="J533" s="1034"/>
      <c r="K533" s="1032" t="s">
        <v>459</v>
      </c>
      <c r="L533" s="1033"/>
      <c r="M533" s="1033"/>
      <c r="N533" s="1034"/>
      <c r="O533" s="1032" t="s">
        <v>460</v>
      </c>
      <c r="P533" s="1033"/>
      <c r="Q533" s="1033"/>
      <c r="R533" s="1034"/>
      <c r="S533" s="1032" t="s">
        <v>1595</v>
      </c>
      <c r="T533" s="1033"/>
      <c r="U533" s="1033"/>
      <c r="V533" s="1034"/>
      <c r="W533" s="1032" t="s">
        <v>1596</v>
      </c>
      <c r="X533" s="1033"/>
      <c r="Y533" s="1033"/>
      <c r="Z533" s="1034"/>
      <c r="AA533" s="1032" t="s">
        <v>1597</v>
      </c>
      <c r="AB533" s="1033"/>
      <c r="AC533" s="1033"/>
      <c r="AD533" s="1034"/>
      <c r="AE533" s="1032" t="s">
        <v>1598</v>
      </c>
      <c r="AF533" s="1033"/>
      <c r="AG533" s="1033"/>
      <c r="AH533" s="1034"/>
    </row>
    <row r="534" spans="1:34" ht="22.5" hidden="1" customHeight="1" x14ac:dyDescent="0.2">
      <c r="A534" s="714" t="s">
        <v>1679</v>
      </c>
      <c r="B534" s="715"/>
      <c r="C534" s="715"/>
      <c r="D534" s="715"/>
      <c r="E534" s="715"/>
      <c r="F534" s="715"/>
      <c r="G534" s="715"/>
      <c r="H534" s="715"/>
      <c r="I534" s="715"/>
      <c r="J534" s="716"/>
      <c r="K534" s="748"/>
      <c r="L534" s="749"/>
      <c r="M534" s="749"/>
      <c r="N534" s="750"/>
      <c r="O534" s="733"/>
      <c r="P534" s="734"/>
      <c r="Q534" s="734"/>
      <c r="R534" s="735"/>
      <c r="S534" s="733"/>
      <c r="T534" s="734"/>
      <c r="U534" s="734"/>
      <c r="V534" s="735"/>
      <c r="W534" s="733"/>
      <c r="X534" s="734"/>
      <c r="Y534" s="734"/>
      <c r="Z534" s="735"/>
      <c r="AA534" s="733"/>
      <c r="AB534" s="734"/>
      <c r="AC534" s="734"/>
      <c r="AD534" s="735"/>
      <c r="AE534" s="733">
        <f>O534+S534-W534-AA534</f>
        <v>0</v>
      </c>
      <c r="AF534" s="734"/>
      <c r="AG534" s="734"/>
      <c r="AH534" s="735"/>
    </row>
    <row r="535" spans="1:34" s="272" customFormat="1" ht="22.5" hidden="1" customHeight="1" x14ac:dyDescent="0.2">
      <c r="A535" s="714" t="s">
        <v>1680</v>
      </c>
      <c r="B535" s="715"/>
      <c r="C535" s="715"/>
      <c r="D535" s="715"/>
      <c r="E535" s="715"/>
      <c r="F535" s="715"/>
      <c r="G535" s="715"/>
      <c r="H535" s="715"/>
      <c r="I535" s="715"/>
      <c r="J535" s="716"/>
      <c r="K535" s="748"/>
      <c r="L535" s="749"/>
      <c r="M535" s="749"/>
      <c r="N535" s="750"/>
      <c r="O535" s="733"/>
      <c r="P535" s="734"/>
      <c r="Q535" s="734"/>
      <c r="R535" s="735"/>
      <c r="S535" s="733"/>
      <c r="T535" s="734"/>
      <c r="U535" s="734"/>
      <c r="V535" s="735"/>
      <c r="W535" s="733"/>
      <c r="X535" s="734"/>
      <c r="Y535" s="734"/>
      <c r="Z535" s="735"/>
      <c r="AA535" s="733"/>
      <c r="AB535" s="734"/>
      <c r="AC535" s="734"/>
      <c r="AD535" s="735"/>
      <c r="AE535" s="733">
        <f>O535+S535-W535-AA535</f>
        <v>0</v>
      </c>
      <c r="AF535" s="734"/>
      <c r="AG535" s="734"/>
      <c r="AH535" s="735"/>
    </row>
    <row r="536" spans="1:34" s="272" customFormat="1" ht="22.5" hidden="1" customHeight="1" x14ac:dyDescent="0.2">
      <c r="A536" s="714" t="s">
        <v>1681</v>
      </c>
      <c r="B536" s="715"/>
      <c r="C536" s="715"/>
      <c r="D536" s="715"/>
      <c r="E536" s="715"/>
      <c r="F536" s="715"/>
      <c r="G536" s="715"/>
      <c r="H536" s="715"/>
      <c r="I536" s="715"/>
      <c r="J536" s="716"/>
      <c r="K536" s="748"/>
      <c r="L536" s="749"/>
      <c r="M536" s="749"/>
      <c r="N536" s="750"/>
      <c r="O536" s="733"/>
      <c r="P536" s="734"/>
      <c r="Q536" s="734"/>
      <c r="R536" s="735"/>
      <c r="S536" s="733"/>
      <c r="T536" s="734"/>
      <c r="U536" s="734"/>
      <c r="V536" s="735"/>
      <c r="W536" s="733"/>
      <c r="X536" s="734"/>
      <c r="Y536" s="734"/>
      <c r="Z536" s="735"/>
      <c r="AA536" s="733"/>
      <c r="AB536" s="734"/>
      <c r="AC536" s="734"/>
      <c r="AD536" s="735"/>
      <c r="AE536" s="733">
        <f>O536+S536-W536-AA536</f>
        <v>0</v>
      </c>
      <c r="AF536" s="734"/>
      <c r="AG536" s="734"/>
      <c r="AH536" s="735"/>
    </row>
    <row r="537" spans="1:34" ht="22.5" hidden="1" customHeight="1" x14ac:dyDescent="0.2">
      <c r="A537" s="714" t="s">
        <v>1682</v>
      </c>
      <c r="B537" s="715"/>
      <c r="C537" s="715"/>
      <c r="D537" s="715"/>
      <c r="E537" s="715"/>
      <c r="F537" s="715"/>
      <c r="G537" s="715"/>
      <c r="H537" s="715"/>
      <c r="I537" s="715"/>
      <c r="J537" s="716"/>
      <c r="K537" s="748"/>
      <c r="L537" s="749"/>
      <c r="M537" s="749"/>
      <c r="N537" s="750"/>
      <c r="O537" s="733"/>
      <c r="P537" s="734"/>
      <c r="Q537" s="734"/>
      <c r="R537" s="735"/>
      <c r="S537" s="733"/>
      <c r="T537" s="734"/>
      <c r="U537" s="734"/>
      <c r="V537" s="735"/>
      <c r="W537" s="733"/>
      <c r="X537" s="734"/>
      <c r="Y537" s="734"/>
      <c r="Z537" s="735"/>
      <c r="AA537" s="733"/>
      <c r="AB537" s="734"/>
      <c r="AC537" s="734"/>
      <c r="AD537" s="735"/>
      <c r="AE537" s="733">
        <f>O537+S537-W537-AA537</f>
        <v>0</v>
      </c>
      <c r="AF537" s="734"/>
      <c r="AG537" s="734"/>
      <c r="AH537" s="735"/>
    </row>
    <row r="538" spans="1:34" ht="22.5" hidden="1" customHeight="1" x14ac:dyDescent="0.2">
      <c r="A538" s="720" t="s">
        <v>1683</v>
      </c>
      <c r="B538" s="721"/>
      <c r="C538" s="721"/>
      <c r="D538" s="721"/>
      <c r="E538" s="721"/>
      <c r="F538" s="721"/>
      <c r="G538" s="721"/>
      <c r="H538" s="721"/>
      <c r="I538" s="721"/>
      <c r="J538" s="722"/>
      <c r="K538" s="748" t="s">
        <v>393</v>
      </c>
      <c r="L538" s="749"/>
      <c r="M538" s="749"/>
      <c r="N538" s="750"/>
      <c r="O538" s="733">
        <f>O534+O535+O536+O537</f>
        <v>0</v>
      </c>
      <c r="P538" s="734"/>
      <c r="Q538" s="734"/>
      <c r="R538" s="735"/>
      <c r="S538" s="733">
        <f>S534+S535+S536+S537</f>
        <v>0</v>
      </c>
      <c r="T538" s="734"/>
      <c r="U538" s="734"/>
      <c r="V538" s="735"/>
      <c r="W538" s="733">
        <f>W534+W535+W536+W537</f>
        <v>0</v>
      </c>
      <c r="X538" s="734"/>
      <c r="Y538" s="734"/>
      <c r="Z538" s="735"/>
      <c r="AA538" s="733">
        <f>AA534+AA535+AA536+AA537</f>
        <v>0</v>
      </c>
      <c r="AB538" s="734"/>
      <c r="AC538" s="734"/>
      <c r="AD538" s="735"/>
      <c r="AE538" s="733">
        <f>SUM(AE534:AH537)</f>
        <v>0</v>
      </c>
      <c r="AF538" s="734"/>
      <c r="AG538" s="734"/>
      <c r="AH538" s="735"/>
    </row>
    <row r="539" spans="1:34" hidden="1" x14ac:dyDescent="0.2"/>
    <row r="540" spans="1:34" hidden="1" x14ac:dyDescent="0.2">
      <c r="A540" s="421" t="s">
        <v>1684</v>
      </c>
    </row>
    <row r="541" spans="1:34" hidden="1" x14ac:dyDescent="0.2"/>
    <row r="542" spans="1:34" ht="12.75" hidden="1" customHeight="1" x14ac:dyDescent="0.2">
      <c r="A542" s="1067" t="s">
        <v>1685</v>
      </c>
      <c r="B542" s="1068"/>
      <c r="C542" s="1068"/>
      <c r="D542" s="1068"/>
      <c r="E542" s="1068"/>
      <c r="F542" s="1068"/>
      <c r="G542" s="1068"/>
      <c r="H542" s="1068"/>
      <c r="I542" s="1069"/>
      <c r="J542" s="1073" t="s">
        <v>1602</v>
      </c>
      <c r="K542" s="1074"/>
      <c r="L542" s="1074"/>
      <c r="M542" s="1074"/>
      <c r="N542" s="1075"/>
      <c r="O542" s="1104" t="s">
        <v>1676</v>
      </c>
      <c r="P542" s="1105"/>
      <c r="Q542" s="1105"/>
      <c r="R542" s="1105"/>
      <c r="S542" s="1106"/>
      <c r="T542" s="1104" t="s">
        <v>1677</v>
      </c>
      <c r="U542" s="1105"/>
      <c r="V542" s="1105"/>
      <c r="W542" s="1105"/>
      <c r="X542" s="1106"/>
      <c r="Y542" s="1073" t="s">
        <v>1686</v>
      </c>
      <c r="Z542" s="1074"/>
      <c r="AA542" s="1074"/>
      <c r="AB542" s="1074"/>
      <c r="AC542" s="1075"/>
      <c r="AD542" s="1073" t="s">
        <v>1606</v>
      </c>
      <c r="AE542" s="1074"/>
      <c r="AF542" s="1074"/>
      <c r="AG542" s="1074"/>
      <c r="AH542" s="1075"/>
    </row>
    <row r="543" spans="1:34" ht="15.75" hidden="1" customHeight="1" x14ac:dyDescent="0.2">
      <c r="A543" s="1147"/>
      <c r="B543" s="1148"/>
      <c r="C543" s="1148"/>
      <c r="D543" s="1148"/>
      <c r="E543" s="1148"/>
      <c r="F543" s="1148"/>
      <c r="G543" s="1148"/>
      <c r="H543" s="1148"/>
      <c r="I543" s="1149"/>
      <c r="J543" s="1213"/>
      <c r="K543" s="1214"/>
      <c r="L543" s="1214"/>
      <c r="M543" s="1214"/>
      <c r="N543" s="1173"/>
      <c r="O543" s="1101"/>
      <c r="P543" s="1102"/>
      <c r="Q543" s="1102"/>
      <c r="R543" s="1102"/>
      <c r="S543" s="1103"/>
      <c r="T543" s="1101"/>
      <c r="U543" s="1102"/>
      <c r="V543" s="1102"/>
      <c r="W543" s="1102"/>
      <c r="X543" s="1103"/>
      <c r="Y543" s="1213"/>
      <c r="Z543" s="1214"/>
      <c r="AA543" s="1214"/>
      <c r="AB543" s="1214"/>
      <c r="AC543" s="1173"/>
      <c r="AD543" s="1213"/>
      <c r="AE543" s="1214"/>
      <c r="AF543" s="1214"/>
      <c r="AG543" s="1214"/>
      <c r="AH543" s="1173"/>
    </row>
    <row r="544" spans="1:34" ht="18" hidden="1" customHeight="1" x14ac:dyDescent="0.2">
      <c r="A544" s="1070"/>
      <c r="B544" s="1071"/>
      <c r="C544" s="1071"/>
      <c r="D544" s="1071"/>
      <c r="E544" s="1071"/>
      <c r="F544" s="1071"/>
      <c r="G544" s="1071"/>
      <c r="H544" s="1071"/>
      <c r="I544" s="1072"/>
      <c r="J544" s="1076"/>
      <c r="K544" s="1077"/>
      <c r="L544" s="1077"/>
      <c r="M544" s="1077"/>
      <c r="N544" s="1078"/>
      <c r="O544" s="1150"/>
      <c r="P544" s="1151"/>
      <c r="Q544" s="1151"/>
      <c r="R544" s="1151"/>
      <c r="S544" s="1152"/>
      <c r="T544" s="1150"/>
      <c r="U544" s="1151"/>
      <c r="V544" s="1151"/>
      <c r="W544" s="1151"/>
      <c r="X544" s="1152"/>
      <c r="Y544" s="1076"/>
      <c r="Z544" s="1077"/>
      <c r="AA544" s="1077"/>
      <c r="AB544" s="1077"/>
      <c r="AC544" s="1078"/>
      <c r="AD544" s="1076"/>
      <c r="AE544" s="1077"/>
      <c r="AF544" s="1077"/>
      <c r="AG544" s="1077"/>
      <c r="AH544" s="1078"/>
    </row>
    <row r="545" spans="1:36" ht="14.25" hidden="1" customHeight="1" x14ac:dyDescent="0.2">
      <c r="A545" s="748" t="s">
        <v>458</v>
      </c>
      <c r="B545" s="749"/>
      <c r="C545" s="749"/>
      <c r="D545" s="749"/>
      <c r="E545" s="749"/>
      <c r="F545" s="749"/>
      <c r="G545" s="749"/>
      <c r="H545" s="749"/>
      <c r="I545" s="750"/>
      <c r="J545" s="1032" t="s">
        <v>459</v>
      </c>
      <c r="K545" s="1033"/>
      <c r="L545" s="1033"/>
      <c r="M545" s="1033"/>
      <c r="N545" s="1034"/>
      <c r="O545" s="748" t="s">
        <v>460</v>
      </c>
      <c r="P545" s="749"/>
      <c r="Q545" s="749"/>
      <c r="R545" s="749"/>
      <c r="S545" s="750"/>
      <c r="T545" s="748" t="s">
        <v>1595</v>
      </c>
      <c r="U545" s="749"/>
      <c r="V545" s="749"/>
      <c r="W545" s="749"/>
      <c r="X545" s="750"/>
      <c r="Y545" s="1032" t="s">
        <v>1596</v>
      </c>
      <c r="Z545" s="1033"/>
      <c r="AA545" s="1033"/>
      <c r="AB545" s="1033"/>
      <c r="AC545" s="1034"/>
      <c r="AD545" s="1032" t="s">
        <v>1597</v>
      </c>
      <c r="AE545" s="1033"/>
      <c r="AF545" s="1033"/>
      <c r="AG545" s="1033"/>
      <c r="AH545" s="1034"/>
    </row>
    <row r="546" spans="1:36" ht="25.5" hidden="1" customHeight="1" x14ac:dyDescent="0.2">
      <c r="A546" s="714" t="s">
        <v>1679</v>
      </c>
      <c r="B546" s="715"/>
      <c r="C546" s="715"/>
      <c r="D546" s="715"/>
      <c r="E546" s="715"/>
      <c r="F546" s="715"/>
      <c r="G546" s="715"/>
      <c r="H546" s="715"/>
      <c r="I546" s="716"/>
      <c r="J546" s="1052"/>
      <c r="K546" s="1053"/>
      <c r="L546" s="1053"/>
      <c r="M546" s="1053"/>
      <c r="N546" s="1054"/>
      <c r="O546" s="1052"/>
      <c r="P546" s="1053"/>
      <c r="Q546" s="1053"/>
      <c r="R546" s="1053"/>
      <c r="S546" s="1054"/>
      <c r="T546" s="1052"/>
      <c r="U546" s="1053"/>
      <c r="V546" s="1053"/>
      <c r="W546" s="1053"/>
      <c r="X546" s="1054"/>
      <c r="Y546" s="1052"/>
      <c r="Z546" s="1053"/>
      <c r="AA546" s="1053"/>
      <c r="AB546" s="1053"/>
      <c r="AC546" s="1054"/>
      <c r="AD546" s="733">
        <f>J546+O546-T546-Y546</f>
        <v>0</v>
      </c>
      <c r="AE546" s="734"/>
      <c r="AF546" s="734"/>
      <c r="AG546" s="734"/>
      <c r="AH546" s="735"/>
    </row>
    <row r="547" spans="1:36" s="272" customFormat="1" ht="25.5" hidden="1" customHeight="1" x14ac:dyDescent="0.2">
      <c r="A547" s="714" t="s">
        <v>1680</v>
      </c>
      <c r="B547" s="715"/>
      <c r="C547" s="715"/>
      <c r="D547" s="715"/>
      <c r="E547" s="715"/>
      <c r="F547" s="715"/>
      <c r="G547" s="715"/>
      <c r="H547" s="715"/>
      <c r="I547" s="716"/>
      <c r="J547" s="1052"/>
      <c r="K547" s="1053"/>
      <c r="L547" s="1053"/>
      <c r="M547" s="1053"/>
      <c r="N547" s="1054"/>
      <c r="O547" s="1052"/>
      <c r="P547" s="1053"/>
      <c r="Q547" s="1053"/>
      <c r="R547" s="1053"/>
      <c r="S547" s="1054"/>
      <c r="T547" s="1052"/>
      <c r="U547" s="1053"/>
      <c r="V547" s="1053"/>
      <c r="W547" s="1053"/>
      <c r="X547" s="1054"/>
      <c r="Y547" s="1052"/>
      <c r="Z547" s="1053"/>
      <c r="AA547" s="1053"/>
      <c r="AB547" s="1053"/>
      <c r="AC547" s="1054"/>
      <c r="AD547" s="733">
        <f>J547+O547-T547-Y547</f>
        <v>0</v>
      </c>
      <c r="AE547" s="734"/>
      <c r="AF547" s="734"/>
      <c r="AG547" s="734"/>
      <c r="AH547" s="735"/>
    </row>
    <row r="548" spans="1:36" s="272" customFormat="1" ht="25.5" hidden="1" customHeight="1" x14ac:dyDescent="0.2">
      <c r="A548" s="714" t="s">
        <v>1681</v>
      </c>
      <c r="B548" s="715"/>
      <c r="C548" s="715"/>
      <c r="D548" s="715"/>
      <c r="E548" s="715"/>
      <c r="F548" s="715"/>
      <c r="G548" s="715"/>
      <c r="H548" s="715"/>
      <c r="I548" s="716"/>
      <c r="J548" s="1052"/>
      <c r="K548" s="1053"/>
      <c r="L548" s="1053"/>
      <c r="M548" s="1053"/>
      <c r="N548" s="1054"/>
      <c r="O548" s="1052"/>
      <c r="P548" s="1053"/>
      <c r="Q548" s="1053"/>
      <c r="R548" s="1053"/>
      <c r="S548" s="1054"/>
      <c r="T548" s="1052"/>
      <c r="U548" s="1053"/>
      <c r="V548" s="1053"/>
      <c r="W548" s="1053"/>
      <c r="X548" s="1054"/>
      <c r="Y548" s="1052"/>
      <c r="Z548" s="1053"/>
      <c r="AA548" s="1053"/>
      <c r="AB548" s="1053"/>
      <c r="AC548" s="1054"/>
      <c r="AD548" s="733">
        <f>J548+O548-T548-Y548</f>
        <v>0</v>
      </c>
      <c r="AE548" s="734"/>
      <c r="AF548" s="734"/>
      <c r="AG548" s="734"/>
      <c r="AH548" s="735"/>
    </row>
    <row r="549" spans="1:36" s="272" customFormat="1" ht="25.5" hidden="1" customHeight="1" x14ac:dyDescent="0.2">
      <c r="A549" s="714" t="s">
        <v>1682</v>
      </c>
      <c r="B549" s="715"/>
      <c r="C549" s="715"/>
      <c r="D549" s="715"/>
      <c r="E549" s="715"/>
      <c r="F549" s="715"/>
      <c r="G549" s="715"/>
      <c r="H549" s="715"/>
      <c r="I549" s="716"/>
      <c r="J549" s="1052"/>
      <c r="K549" s="1053"/>
      <c r="L549" s="1053"/>
      <c r="M549" s="1053"/>
      <c r="N549" s="1054"/>
      <c r="O549" s="1052"/>
      <c r="P549" s="1053"/>
      <c r="Q549" s="1053"/>
      <c r="R549" s="1053"/>
      <c r="S549" s="1054"/>
      <c r="T549" s="1052"/>
      <c r="U549" s="1053"/>
      <c r="V549" s="1053"/>
      <c r="W549" s="1053"/>
      <c r="X549" s="1054"/>
      <c r="Y549" s="1052"/>
      <c r="Z549" s="1053"/>
      <c r="AA549" s="1053"/>
      <c r="AB549" s="1053"/>
      <c r="AC549" s="1054"/>
      <c r="AD549" s="733">
        <f>J549+O549-T549-Y549</f>
        <v>0</v>
      </c>
      <c r="AE549" s="734"/>
      <c r="AF549" s="734"/>
      <c r="AG549" s="734"/>
      <c r="AH549" s="735"/>
    </row>
    <row r="550" spans="1:36" ht="25.5" hidden="1" customHeight="1" x14ac:dyDescent="0.2">
      <c r="A550" s="720" t="s">
        <v>1687</v>
      </c>
      <c r="B550" s="721"/>
      <c r="C550" s="721"/>
      <c r="D550" s="721"/>
      <c r="E550" s="721"/>
      <c r="F550" s="721"/>
      <c r="G550" s="721"/>
      <c r="H550" s="721"/>
      <c r="I550" s="722"/>
      <c r="J550" s="733">
        <f>J546+J547+J548+J549</f>
        <v>0</v>
      </c>
      <c r="K550" s="734"/>
      <c r="L550" s="734"/>
      <c r="M550" s="734"/>
      <c r="N550" s="735"/>
      <c r="O550" s="733">
        <f>O546+O547+O548+O549</f>
        <v>0</v>
      </c>
      <c r="P550" s="734"/>
      <c r="Q550" s="734"/>
      <c r="R550" s="734"/>
      <c r="S550" s="735"/>
      <c r="T550" s="733">
        <f>T546+T547+T548+T549</f>
        <v>0</v>
      </c>
      <c r="U550" s="734"/>
      <c r="V550" s="734"/>
      <c r="W550" s="734"/>
      <c r="X550" s="735"/>
      <c r="Y550" s="733">
        <f>Y546+Y547+Y548+Y549</f>
        <v>0</v>
      </c>
      <c r="Z550" s="734"/>
      <c r="AA550" s="734"/>
      <c r="AB550" s="734"/>
      <c r="AC550" s="735"/>
      <c r="AD550" s="733">
        <f>J550+O550-T550-Y550</f>
        <v>0</v>
      </c>
      <c r="AE550" s="734"/>
      <c r="AF550" s="734"/>
      <c r="AG550" s="734"/>
      <c r="AH550" s="735"/>
    </row>
    <row r="551" spans="1:36" hidden="1" x14ac:dyDescent="0.2"/>
    <row r="552" spans="1:36" hidden="1" x14ac:dyDescent="0.2">
      <c r="A552" s="459"/>
      <c r="B552" s="459"/>
      <c r="C552" s="459"/>
      <c r="D552" s="459"/>
      <c r="E552" s="459"/>
      <c r="F552" s="459"/>
      <c r="G552" s="459"/>
      <c r="H552" s="459"/>
      <c r="I552" s="459"/>
      <c r="J552" s="459"/>
      <c r="K552" s="459"/>
      <c r="L552" s="459"/>
      <c r="M552" s="459"/>
      <c r="N552" s="459"/>
      <c r="O552" s="459"/>
      <c r="P552" s="459"/>
      <c r="Q552" s="459"/>
      <c r="R552" s="459"/>
      <c r="S552" s="459"/>
      <c r="T552" s="459"/>
      <c r="U552" s="459"/>
      <c r="V552" s="459"/>
      <c r="W552" s="459"/>
      <c r="X552" s="459"/>
      <c r="Y552" s="459"/>
      <c r="Z552" s="459"/>
      <c r="AA552" s="459"/>
      <c r="AB552" s="459"/>
      <c r="AC552" s="459"/>
      <c r="AD552" s="459"/>
      <c r="AE552" s="459"/>
      <c r="AF552" s="459"/>
      <c r="AG552" s="459"/>
      <c r="AH552" s="459"/>
    </row>
    <row r="554" spans="1:36" s="272" customFormat="1" ht="15" customHeight="1" x14ac:dyDescent="0.2">
      <c r="A554" s="431" t="s">
        <v>336</v>
      </c>
      <c r="B554" s="460"/>
      <c r="C554" s="460"/>
      <c r="D554" s="437" t="s">
        <v>1688</v>
      </c>
      <c r="E554" s="460"/>
      <c r="F554" s="460"/>
      <c r="G554" s="460"/>
      <c r="H554" s="460"/>
      <c r="I554" s="460"/>
      <c r="J554" s="460"/>
      <c r="K554" s="460"/>
      <c r="L554" s="460"/>
      <c r="M554" s="460"/>
      <c r="N554" s="460"/>
      <c r="O554" s="460"/>
      <c r="P554" s="460"/>
      <c r="Q554" s="460"/>
      <c r="R554" s="460"/>
      <c r="S554" s="460"/>
      <c r="T554" s="460"/>
      <c r="U554" s="460"/>
      <c r="V554" s="460"/>
      <c r="W554" s="460"/>
      <c r="X554" s="460"/>
      <c r="Y554" s="460"/>
      <c r="Z554" s="460"/>
      <c r="AA554" s="460"/>
      <c r="AB554" s="460"/>
      <c r="AC554" s="460"/>
      <c r="AD554" s="460"/>
      <c r="AE554" s="460"/>
      <c r="AF554" s="460"/>
      <c r="AG554" s="460"/>
      <c r="AH554" s="460"/>
    </row>
    <row r="555" spans="1:36" s="272" customFormat="1" x14ac:dyDescent="0.2">
      <c r="A555" s="338"/>
      <c r="B555" s="338"/>
      <c r="C555" s="338"/>
      <c r="D555" s="338"/>
      <c r="E555" s="338"/>
      <c r="F555" s="338"/>
      <c r="G555" s="338"/>
      <c r="H555" s="338"/>
      <c r="I555" s="338"/>
      <c r="J555" s="338"/>
      <c r="K555" s="338"/>
      <c r="L555" s="338"/>
      <c r="M555" s="338"/>
      <c r="N555" s="338"/>
      <c r="O555" s="338"/>
      <c r="P555" s="338"/>
      <c r="Q555" s="338"/>
      <c r="R555" s="338"/>
      <c r="S555" s="338"/>
      <c r="T555" s="338"/>
      <c r="U555" s="338"/>
      <c r="V555" s="338"/>
      <c r="W555" s="338"/>
      <c r="X555" s="338"/>
      <c r="Y555" s="338"/>
      <c r="Z555" s="338"/>
      <c r="AA555" s="338"/>
      <c r="AB555" s="338"/>
      <c r="AC555" s="338"/>
      <c r="AD555" s="338"/>
      <c r="AE555" s="338"/>
      <c r="AF555" s="338"/>
      <c r="AG555" s="338"/>
      <c r="AH555" s="338"/>
    </row>
    <row r="556" spans="1:36" ht="53.25" customHeight="1" x14ac:dyDescent="0.2">
      <c r="A556" s="751" t="s">
        <v>2792</v>
      </c>
      <c r="B556" s="751"/>
      <c r="C556" s="751"/>
      <c r="D556" s="751"/>
      <c r="E556" s="751"/>
      <c r="F556" s="751"/>
      <c r="G556" s="751"/>
      <c r="H556" s="751"/>
      <c r="I556" s="751"/>
      <c r="J556" s="751"/>
      <c r="K556" s="751"/>
      <c r="L556" s="751"/>
      <c r="M556" s="751"/>
      <c r="N556" s="751"/>
      <c r="O556" s="751"/>
      <c r="P556" s="751"/>
      <c r="Q556" s="751"/>
      <c r="R556" s="751"/>
      <c r="S556" s="751"/>
      <c r="T556" s="751"/>
      <c r="U556" s="751"/>
      <c r="V556" s="751"/>
      <c r="W556" s="751"/>
      <c r="X556" s="751"/>
      <c r="Y556" s="751"/>
      <c r="Z556" s="751"/>
      <c r="AA556" s="751"/>
      <c r="AB556" s="751"/>
      <c r="AC556" s="751"/>
      <c r="AD556" s="751"/>
      <c r="AE556" s="751"/>
      <c r="AF556" s="751"/>
      <c r="AG556" s="751"/>
      <c r="AH556" s="751"/>
      <c r="AJ556" s="271" t="s">
        <v>2744</v>
      </c>
    </row>
    <row r="557" spans="1:36" x14ac:dyDescent="0.2">
      <c r="A557" s="338"/>
      <c r="B557" s="338"/>
      <c r="C557" s="338"/>
      <c r="D557" s="338"/>
      <c r="E557" s="338"/>
      <c r="F557" s="338"/>
      <c r="G557" s="338"/>
      <c r="H557" s="338"/>
      <c r="I557" s="338"/>
      <c r="J557" s="338"/>
      <c r="K557" s="338"/>
      <c r="L557" s="338"/>
      <c r="M557" s="338"/>
      <c r="N557" s="338"/>
      <c r="O557" s="338"/>
      <c r="P557" s="338"/>
      <c r="Q557" s="338"/>
      <c r="R557" s="338"/>
      <c r="S557" s="338"/>
      <c r="T557" s="338"/>
      <c r="U557" s="338"/>
      <c r="V557" s="338"/>
      <c r="W557" s="338"/>
      <c r="X557" s="338"/>
      <c r="Y557" s="338"/>
      <c r="Z557" s="338"/>
      <c r="AA557" s="338"/>
      <c r="AB557" s="338"/>
      <c r="AC557" s="338"/>
      <c r="AD557" s="338"/>
      <c r="AE557" s="338"/>
      <c r="AF557" s="338"/>
      <c r="AG557" s="338"/>
      <c r="AH557" s="338"/>
    </row>
    <row r="558" spans="1:36" ht="15" customHeight="1" x14ac:dyDescent="0.2">
      <c r="A558" s="751" t="s">
        <v>2331</v>
      </c>
      <c r="B558" s="751"/>
      <c r="C558" s="751"/>
      <c r="D558" s="751"/>
      <c r="E558" s="751"/>
      <c r="F558" s="751"/>
      <c r="G558" s="751"/>
      <c r="H558" s="751"/>
      <c r="I558" s="751"/>
      <c r="J558" s="751"/>
      <c r="K558" s="751"/>
      <c r="L558" s="751"/>
      <c r="M558" s="751"/>
      <c r="N558" s="751"/>
      <c r="O558" s="751"/>
      <c r="P558" s="751"/>
      <c r="Q558" s="751"/>
      <c r="R558" s="751"/>
      <c r="S558" s="751"/>
      <c r="T558" s="751"/>
      <c r="U558" s="751"/>
      <c r="V558" s="751"/>
      <c r="W558" s="751"/>
      <c r="X558" s="751"/>
      <c r="Y558" s="751"/>
      <c r="Z558" s="751"/>
      <c r="AA558" s="751"/>
      <c r="AB558" s="751"/>
      <c r="AC558" s="751"/>
      <c r="AD558" s="751"/>
      <c r="AE558" s="751"/>
      <c r="AF558" s="751"/>
      <c r="AG558" s="751"/>
      <c r="AH558" s="751"/>
    </row>
    <row r="560" spans="1:36" x14ac:dyDescent="0.2">
      <c r="A560" s="1137" t="s">
        <v>1689</v>
      </c>
      <c r="B560" s="1137"/>
      <c r="C560" s="1137"/>
      <c r="D560" s="1137"/>
      <c r="E560" s="1137"/>
      <c r="F560" s="1137"/>
      <c r="G560" s="1137"/>
      <c r="H560" s="1137"/>
      <c r="I560" s="1137"/>
      <c r="J560" s="1137" t="s">
        <v>510</v>
      </c>
      <c r="K560" s="1137"/>
      <c r="L560" s="1137"/>
      <c r="M560" s="1137"/>
      <c r="N560" s="1137"/>
      <c r="O560" s="1137"/>
      <c r="P560" s="1137"/>
      <c r="Q560" s="1137"/>
      <c r="R560" s="1137"/>
      <c r="S560" s="1137"/>
      <c r="T560" s="1137"/>
      <c r="U560" s="1137"/>
      <c r="V560" s="1137"/>
      <c r="W560" s="1137"/>
      <c r="X560" s="1137"/>
      <c r="Y560" s="1137"/>
      <c r="Z560" s="1137"/>
      <c r="AA560" s="1137"/>
      <c r="AB560" s="1137"/>
      <c r="AC560" s="1137"/>
      <c r="AD560" s="1137"/>
      <c r="AE560" s="1137"/>
      <c r="AF560" s="1137"/>
      <c r="AG560" s="1137"/>
      <c r="AH560" s="1137"/>
    </row>
    <row r="561" spans="1:36" x14ac:dyDescent="0.2">
      <c r="A561" s="1137"/>
      <c r="B561" s="1137"/>
      <c r="C561" s="1137"/>
      <c r="D561" s="1137"/>
      <c r="E561" s="1137"/>
      <c r="F561" s="1137"/>
      <c r="G561" s="1137"/>
      <c r="H561" s="1137"/>
      <c r="I561" s="1137"/>
      <c r="J561" s="1137" t="s">
        <v>1690</v>
      </c>
      <c r="K561" s="1137"/>
      <c r="L561" s="1137"/>
      <c r="M561" s="1137"/>
      <c r="N561" s="1137"/>
      <c r="O561" s="1137" t="s">
        <v>1691</v>
      </c>
      <c r="P561" s="1137"/>
      <c r="Q561" s="1137"/>
      <c r="R561" s="1137"/>
      <c r="S561" s="1137"/>
      <c r="T561" s="1137" t="s">
        <v>1692</v>
      </c>
      <c r="U561" s="1137"/>
      <c r="V561" s="1137"/>
      <c r="W561" s="1137"/>
      <c r="X561" s="1137"/>
      <c r="Y561" s="1137" t="s">
        <v>1693</v>
      </c>
      <c r="Z561" s="1137"/>
      <c r="AA561" s="1137"/>
      <c r="AB561" s="1137"/>
      <c r="AC561" s="1137"/>
      <c r="AD561" s="1137" t="s">
        <v>1694</v>
      </c>
      <c r="AE561" s="1137"/>
      <c r="AF561" s="1137"/>
      <c r="AG561" s="1137"/>
      <c r="AH561" s="1137"/>
    </row>
    <row r="562" spans="1:36" x14ac:dyDescent="0.2">
      <c r="A562" s="1137"/>
      <c r="B562" s="1137"/>
      <c r="C562" s="1137"/>
      <c r="D562" s="1137"/>
      <c r="E562" s="1137"/>
      <c r="F562" s="1137"/>
      <c r="G562" s="1137"/>
      <c r="H562" s="1137"/>
      <c r="I562" s="1137"/>
      <c r="J562" s="1137"/>
      <c r="K562" s="1137"/>
      <c r="L562" s="1137"/>
      <c r="M562" s="1137"/>
      <c r="N562" s="1137"/>
      <c r="O562" s="1137"/>
      <c r="P562" s="1137"/>
      <c r="Q562" s="1137"/>
      <c r="R562" s="1137"/>
      <c r="S562" s="1137"/>
      <c r="T562" s="1137"/>
      <c r="U562" s="1137"/>
      <c r="V562" s="1137"/>
      <c r="W562" s="1137"/>
      <c r="X562" s="1137"/>
      <c r="Y562" s="1137"/>
      <c r="Z562" s="1137"/>
      <c r="AA562" s="1137"/>
      <c r="AB562" s="1137"/>
      <c r="AC562" s="1137"/>
      <c r="AD562" s="1137"/>
      <c r="AE562" s="1137"/>
      <c r="AF562" s="1137"/>
      <c r="AG562" s="1137"/>
      <c r="AH562" s="1137"/>
    </row>
    <row r="563" spans="1:36" x14ac:dyDescent="0.2">
      <c r="A563" s="1137"/>
      <c r="B563" s="1137"/>
      <c r="C563" s="1137"/>
      <c r="D563" s="1137"/>
      <c r="E563" s="1137"/>
      <c r="F563" s="1137"/>
      <c r="G563" s="1137"/>
      <c r="H563" s="1137"/>
      <c r="I563" s="1137"/>
      <c r="J563" s="1137"/>
      <c r="K563" s="1137"/>
      <c r="L563" s="1137"/>
      <c r="M563" s="1137"/>
      <c r="N563" s="1137"/>
      <c r="O563" s="1137"/>
      <c r="P563" s="1137"/>
      <c r="Q563" s="1137"/>
      <c r="R563" s="1137"/>
      <c r="S563" s="1137"/>
      <c r="T563" s="1137"/>
      <c r="U563" s="1137"/>
      <c r="V563" s="1137"/>
      <c r="W563" s="1137"/>
      <c r="X563" s="1137"/>
      <c r="Y563" s="1137"/>
      <c r="Z563" s="1137"/>
      <c r="AA563" s="1137"/>
      <c r="AB563" s="1137"/>
      <c r="AC563" s="1137"/>
      <c r="AD563" s="1137"/>
      <c r="AE563" s="1137"/>
      <c r="AF563" s="1137"/>
      <c r="AG563" s="1137"/>
      <c r="AH563" s="1137"/>
    </row>
    <row r="564" spans="1:36" x14ac:dyDescent="0.2">
      <c r="A564" s="1137"/>
      <c r="B564" s="1137"/>
      <c r="C564" s="1137"/>
      <c r="D564" s="1137"/>
      <c r="E564" s="1137"/>
      <c r="F564" s="1137"/>
      <c r="G564" s="1137"/>
      <c r="H564" s="1137"/>
      <c r="I564" s="1137"/>
      <c r="J564" s="1137"/>
      <c r="K564" s="1137"/>
      <c r="L564" s="1137"/>
      <c r="M564" s="1137"/>
      <c r="N564" s="1137"/>
      <c r="O564" s="1137"/>
      <c r="P564" s="1137"/>
      <c r="Q564" s="1137"/>
      <c r="R564" s="1137"/>
      <c r="S564" s="1137"/>
      <c r="T564" s="1137"/>
      <c r="U564" s="1137"/>
      <c r="V564" s="1137"/>
      <c r="W564" s="1137"/>
      <c r="X564" s="1137"/>
      <c r="Y564" s="1137"/>
      <c r="Z564" s="1137"/>
      <c r="AA564" s="1137"/>
      <c r="AB564" s="1137"/>
      <c r="AC564" s="1137"/>
      <c r="AD564" s="1137"/>
      <c r="AE564" s="1137"/>
      <c r="AF564" s="1137"/>
      <c r="AG564" s="1137"/>
      <c r="AH564" s="1137"/>
    </row>
    <row r="565" spans="1:36" x14ac:dyDescent="0.2">
      <c r="A565" s="1137"/>
      <c r="B565" s="1137"/>
      <c r="C565" s="1137"/>
      <c r="D565" s="1137"/>
      <c r="E565" s="1137"/>
      <c r="F565" s="1137"/>
      <c r="G565" s="1137"/>
      <c r="H565" s="1137"/>
      <c r="I565" s="1137"/>
      <c r="J565" s="1137"/>
      <c r="K565" s="1137"/>
      <c r="L565" s="1137"/>
      <c r="M565" s="1137"/>
      <c r="N565" s="1137"/>
      <c r="O565" s="1137"/>
      <c r="P565" s="1137"/>
      <c r="Q565" s="1137"/>
      <c r="R565" s="1137"/>
      <c r="S565" s="1137"/>
      <c r="T565" s="1137"/>
      <c r="U565" s="1137"/>
      <c r="V565" s="1137"/>
      <c r="W565" s="1137"/>
      <c r="X565" s="1137"/>
      <c r="Y565" s="1137"/>
      <c r="Z565" s="1137"/>
      <c r="AA565" s="1137"/>
      <c r="AB565" s="1137"/>
      <c r="AC565" s="1137"/>
      <c r="AD565" s="1137"/>
      <c r="AE565" s="1137"/>
      <c r="AF565" s="1137"/>
      <c r="AG565" s="1137"/>
      <c r="AH565" s="1137"/>
    </row>
    <row r="566" spans="1:36" x14ac:dyDescent="0.2">
      <c r="A566" s="1139" t="s">
        <v>1695</v>
      </c>
      <c r="B566" s="1140"/>
      <c r="C566" s="1140"/>
      <c r="D566" s="1140"/>
      <c r="E566" s="1140"/>
      <c r="F566" s="1140"/>
      <c r="G566" s="1140"/>
      <c r="H566" s="1140"/>
      <c r="I566" s="1141"/>
      <c r="J566" s="1138"/>
      <c r="K566" s="1138"/>
      <c r="L566" s="1138"/>
      <c r="M566" s="1138"/>
      <c r="N566" s="1138"/>
      <c r="O566" s="1138"/>
      <c r="P566" s="1138"/>
      <c r="Q566" s="1138"/>
      <c r="R566" s="1138"/>
      <c r="S566" s="1138"/>
      <c r="T566" s="1138"/>
      <c r="U566" s="1138"/>
      <c r="V566" s="1138"/>
      <c r="W566" s="1138"/>
      <c r="X566" s="1138"/>
      <c r="Y566" s="1138"/>
      <c r="Z566" s="1138"/>
      <c r="AA566" s="1138"/>
      <c r="AB566" s="1138"/>
      <c r="AC566" s="1138"/>
      <c r="AD566" s="1138">
        <f>J566+O566-T566-Y566</f>
        <v>0</v>
      </c>
      <c r="AE566" s="1138"/>
      <c r="AF566" s="1138"/>
      <c r="AG566" s="1138"/>
      <c r="AH566" s="1138"/>
    </row>
    <row r="567" spans="1:36" x14ac:dyDescent="0.2">
      <c r="A567" s="1142"/>
      <c r="B567" s="1143"/>
      <c r="C567" s="1143"/>
      <c r="D567" s="1143"/>
      <c r="E567" s="1143"/>
      <c r="F567" s="1143"/>
      <c r="G567" s="1143"/>
      <c r="H567" s="1143"/>
      <c r="I567" s="1144"/>
      <c r="J567" s="1138"/>
      <c r="K567" s="1138"/>
      <c r="L567" s="1138"/>
      <c r="M567" s="1138"/>
      <c r="N567" s="1138"/>
      <c r="O567" s="1138"/>
      <c r="P567" s="1138"/>
      <c r="Q567" s="1138"/>
      <c r="R567" s="1138"/>
      <c r="S567" s="1138"/>
      <c r="T567" s="1138"/>
      <c r="U567" s="1138"/>
      <c r="V567" s="1138"/>
      <c r="W567" s="1138"/>
      <c r="X567" s="1138"/>
      <c r="Y567" s="1138"/>
      <c r="Z567" s="1138"/>
      <c r="AA567" s="1138"/>
      <c r="AB567" s="1138"/>
      <c r="AC567" s="1138"/>
      <c r="AD567" s="1138"/>
      <c r="AE567" s="1138"/>
      <c r="AF567" s="1138"/>
      <c r="AG567" s="1138"/>
      <c r="AH567" s="1138"/>
      <c r="AI567" s="271" t="str">
        <f>IF(ROUND(AD566-A!D79,0)=0,"","CHYBA")</f>
        <v/>
      </c>
      <c r="AJ567" s="271" t="s">
        <v>2378</v>
      </c>
    </row>
    <row r="568" spans="1:36" x14ac:dyDescent="0.2">
      <c r="A568" s="1139" t="s">
        <v>1696</v>
      </c>
      <c r="B568" s="1140"/>
      <c r="C568" s="1140"/>
      <c r="D568" s="1140"/>
      <c r="E568" s="1140"/>
      <c r="F568" s="1140"/>
      <c r="G568" s="1140"/>
      <c r="H568" s="1140"/>
      <c r="I568" s="1141"/>
      <c r="J568" s="1138"/>
      <c r="K568" s="1138"/>
      <c r="L568" s="1138"/>
      <c r="M568" s="1138"/>
      <c r="N568" s="1138"/>
      <c r="O568" s="1138"/>
      <c r="P568" s="1138"/>
      <c r="Q568" s="1138"/>
      <c r="R568" s="1138"/>
      <c r="S568" s="1138"/>
      <c r="T568" s="1138"/>
      <c r="U568" s="1138"/>
      <c r="V568" s="1138"/>
      <c r="W568" s="1138"/>
      <c r="X568" s="1138"/>
      <c r="Y568" s="1138"/>
      <c r="Z568" s="1138"/>
      <c r="AA568" s="1138"/>
      <c r="AB568" s="1138"/>
      <c r="AC568" s="1138"/>
      <c r="AD568" s="1138">
        <f>J568+O568-T568-Y568</f>
        <v>0</v>
      </c>
      <c r="AE568" s="1138"/>
      <c r="AF568" s="1138"/>
      <c r="AG568" s="1138"/>
      <c r="AH568" s="1138"/>
    </row>
    <row r="569" spans="1:36" x14ac:dyDescent="0.2">
      <c r="A569" s="1142"/>
      <c r="B569" s="1143"/>
      <c r="C569" s="1143"/>
      <c r="D569" s="1143"/>
      <c r="E569" s="1143"/>
      <c r="F569" s="1143"/>
      <c r="G569" s="1143"/>
      <c r="H569" s="1143"/>
      <c r="I569" s="1144"/>
      <c r="J569" s="1138"/>
      <c r="K569" s="1138"/>
      <c r="L569" s="1138"/>
      <c r="M569" s="1138"/>
      <c r="N569" s="1138"/>
      <c r="O569" s="1138"/>
      <c r="P569" s="1138"/>
      <c r="Q569" s="1138"/>
      <c r="R569" s="1138"/>
      <c r="S569" s="1138"/>
      <c r="T569" s="1138"/>
      <c r="U569" s="1138"/>
      <c r="V569" s="1138"/>
      <c r="W569" s="1138"/>
      <c r="X569" s="1138"/>
      <c r="Y569" s="1138"/>
      <c r="Z569" s="1138"/>
      <c r="AA569" s="1138"/>
      <c r="AB569" s="1138"/>
      <c r="AC569" s="1138"/>
      <c r="AD569" s="1138"/>
      <c r="AE569" s="1138"/>
      <c r="AF569" s="1138"/>
      <c r="AG569" s="1138"/>
      <c r="AH569" s="1138"/>
      <c r="AI569" s="271" t="str">
        <f>IF(ROUND(AD568-A!D81,0)=0,"","CHYBA")</f>
        <v/>
      </c>
      <c r="AJ569" s="271" t="s">
        <v>2378</v>
      </c>
    </row>
    <row r="570" spans="1:36" x14ac:dyDescent="0.2">
      <c r="A570" s="1139" t="s">
        <v>1697</v>
      </c>
      <c r="B570" s="1140"/>
      <c r="C570" s="1140"/>
      <c r="D570" s="1140"/>
      <c r="E570" s="1140"/>
      <c r="F570" s="1140"/>
      <c r="G570" s="1140"/>
      <c r="H570" s="1140"/>
      <c r="I570" s="1141"/>
      <c r="J570" s="1138"/>
      <c r="K570" s="1138"/>
      <c r="L570" s="1138"/>
      <c r="M570" s="1138"/>
      <c r="N570" s="1138"/>
      <c r="O570" s="1138"/>
      <c r="P570" s="1138"/>
      <c r="Q570" s="1138"/>
      <c r="R570" s="1138"/>
      <c r="S570" s="1138"/>
      <c r="T570" s="1138"/>
      <c r="U570" s="1138"/>
      <c r="V570" s="1138"/>
      <c r="W570" s="1138"/>
      <c r="X570" s="1138"/>
      <c r="Y570" s="1138"/>
      <c r="Z570" s="1138"/>
      <c r="AA570" s="1138"/>
      <c r="AB570" s="1138"/>
      <c r="AC570" s="1138"/>
      <c r="AD570" s="1138">
        <f>J570+O570-T570-Y570</f>
        <v>0</v>
      </c>
      <c r="AE570" s="1138"/>
      <c r="AF570" s="1138"/>
      <c r="AG570" s="1138"/>
      <c r="AH570" s="1138"/>
    </row>
    <row r="571" spans="1:36" x14ac:dyDescent="0.2">
      <c r="A571" s="1142"/>
      <c r="B571" s="1143"/>
      <c r="C571" s="1143"/>
      <c r="D571" s="1143"/>
      <c r="E571" s="1143"/>
      <c r="F571" s="1143"/>
      <c r="G571" s="1143"/>
      <c r="H571" s="1143"/>
      <c r="I571" s="1144"/>
      <c r="J571" s="1138"/>
      <c r="K571" s="1138"/>
      <c r="L571" s="1138"/>
      <c r="M571" s="1138"/>
      <c r="N571" s="1138"/>
      <c r="O571" s="1138"/>
      <c r="P571" s="1138"/>
      <c r="Q571" s="1138"/>
      <c r="R571" s="1138"/>
      <c r="S571" s="1138"/>
      <c r="T571" s="1138"/>
      <c r="U571" s="1138"/>
      <c r="V571" s="1138"/>
      <c r="W571" s="1138"/>
      <c r="X571" s="1138"/>
      <c r="Y571" s="1138"/>
      <c r="Z571" s="1138"/>
      <c r="AA571" s="1138"/>
      <c r="AB571" s="1138"/>
      <c r="AC571" s="1138"/>
      <c r="AD571" s="1138"/>
      <c r="AE571" s="1138"/>
      <c r="AF571" s="1138"/>
      <c r="AG571" s="1138"/>
      <c r="AH571" s="1138"/>
      <c r="AI571" s="271" t="str">
        <f>IF(ROUND(AD570-A!D83,0)=0,"","CHYBA")</f>
        <v/>
      </c>
      <c r="AJ571" s="271" t="s">
        <v>2378</v>
      </c>
    </row>
    <row r="572" spans="1:36" x14ac:dyDescent="0.2">
      <c r="A572" s="1139" t="s">
        <v>1698</v>
      </c>
      <c r="B572" s="1140"/>
      <c r="C572" s="1140"/>
      <c r="D572" s="1140"/>
      <c r="E572" s="1140"/>
      <c r="F572" s="1140"/>
      <c r="G572" s="1140"/>
      <c r="H572" s="1140"/>
      <c r="I572" s="1141"/>
      <c r="J572" s="1138"/>
      <c r="K572" s="1138"/>
      <c r="L572" s="1138"/>
      <c r="M572" s="1138"/>
      <c r="N572" s="1138"/>
      <c r="O572" s="1138"/>
      <c r="P572" s="1138"/>
      <c r="Q572" s="1138"/>
      <c r="R572" s="1138"/>
      <c r="S572" s="1138"/>
      <c r="T572" s="1138"/>
      <c r="U572" s="1138"/>
      <c r="V572" s="1138"/>
      <c r="W572" s="1138"/>
      <c r="X572" s="1138"/>
      <c r="Y572" s="1138"/>
      <c r="Z572" s="1138"/>
      <c r="AA572" s="1138"/>
      <c r="AB572" s="1138"/>
      <c r="AC572" s="1138"/>
      <c r="AD572" s="1138">
        <f>J572+O572-T572-Y572</f>
        <v>0</v>
      </c>
      <c r="AE572" s="1138"/>
      <c r="AF572" s="1138"/>
      <c r="AG572" s="1138"/>
      <c r="AH572" s="1138"/>
    </row>
    <row r="573" spans="1:36" x14ac:dyDescent="0.2">
      <c r="A573" s="1142"/>
      <c r="B573" s="1143"/>
      <c r="C573" s="1143"/>
      <c r="D573" s="1143"/>
      <c r="E573" s="1143"/>
      <c r="F573" s="1143"/>
      <c r="G573" s="1143"/>
      <c r="H573" s="1143"/>
      <c r="I573" s="1144"/>
      <c r="J573" s="1138"/>
      <c r="K573" s="1138"/>
      <c r="L573" s="1138"/>
      <c r="M573" s="1138"/>
      <c r="N573" s="1138"/>
      <c r="O573" s="1138"/>
      <c r="P573" s="1138"/>
      <c r="Q573" s="1138"/>
      <c r="R573" s="1138"/>
      <c r="S573" s="1138"/>
      <c r="T573" s="1138"/>
      <c r="U573" s="1138"/>
      <c r="V573" s="1138"/>
      <c r="W573" s="1138"/>
      <c r="X573" s="1138"/>
      <c r="Y573" s="1138"/>
      <c r="Z573" s="1138"/>
      <c r="AA573" s="1138"/>
      <c r="AB573" s="1138"/>
      <c r="AC573" s="1138"/>
      <c r="AD573" s="1138"/>
      <c r="AE573" s="1138"/>
      <c r="AF573" s="1138"/>
      <c r="AG573" s="1138"/>
      <c r="AH573" s="1138"/>
      <c r="AI573" s="271" t="str">
        <f>IF(ROUND(AD572-A!D85,0)=0,"","CHYBA")</f>
        <v/>
      </c>
      <c r="AJ573" s="271" t="s">
        <v>2378</v>
      </c>
    </row>
    <row r="574" spans="1:36" x14ac:dyDescent="0.2">
      <c r="A574" s="1139" t="s">
        <v>1699</v>
      </c>
      <c r="B574" s="1140"/>
      <c r="C574" s="1140"/>
      <c r="D574" s="1140"/>
      <c r="E574" s="1140"/>
      <c r="F574" s="1140"/>
      <c r="G574" s="1140"/>
      <c r="H574" s="1140"/>
      <c r="I574" s="1141"/>
      <c r="J574" s="1138">
        <v>20000</v>
      </c>
      <c r="K574" s="1138"/>
      <c r="L574" s="1138"/>
      <c r="M574" s="1138"/>
      <c r="N574" s="1138"/>
      <c r="O574" s="1138">
        <v>17630.03</v>
      </c>
      <c r="P574" s="1138"/>
      <c r="Q574" s="1138"/>
      <c r="R574" s="1138"/>
      <c r="S574" s="1138"/>
      <c r="T574" s="1138"/>
      <c r="U574" s="1138"/>
      <c r="V574" s="1138"/>
      <c r="W574" s="1138"/>
      <c r="X574" s="1138"/>
      <c r="Y574" s="1138"/>
      <c r="Z574" s="1138"/>
      <c r="AA574" s="1138"/>
      <c r="AB574" s="1138"/>
      <c r="AC574" s="1138"/>
      <c r="AD574" s="1138">
        <f>J574+O574-T574-Y574</f>
        <v>37630.03</v>
      </c>
      <c r="AE574" s="1138"/>
      <c r="AF574" s="1138"/>
      <c r="AG574" s="1138"/>
      <c r="AH574" s="1138"/>
    </row>
    <row r="575" spans="1:36" x14ac:dyDescent="0.2">
      <c r="A575" s="1142"/>
      <c r="B575" s="1143"/>
      <c r="C575" s="1143"/>
      <c r="D575" s="1143"/>
      <c r="E575" s="1143"/>
      <c r="F575" s="1143"/>
      <c r="G575" s="1143"/>
      <c r="H575" s="1143"/>
      <c r="I575" s="1144"/>
      <c r="J575" s="1138"/>
      <c r="K575" s="1138"/>
      <c r="L575" s="1138"/>
      <c r="M575" s="1138"/>
      <c r="N575" s="1138"/>
      <c r="O575" s="1138"/>
      <c r="P575" s="1138"/>
      <c r="Q575" s="1138"/>
      <c r="R575" s="1138"/>
      <c r="S575" s="1138"/>
      <c r="T575" s="1138"/>
      <c r="U575" s="1138"/>
      <c r="V575" s="1138"/>
      <c r="W575" s="1138"/>
      <c r="X575" s="1138"/>
      <c r="Y575" s="1138"/>
      <c r="Z575" s="1138"/>
      <c r="AA575" s="1138"/>
      <c r="AB575" s="1138"/>
      <c r="AC575" s="1138"/>
      <c r="AD575" s="1138"/>
      <c r="AE575" s="1138"/>
      <c r="AF575" s="1138"/>
      <c r="AG575" s="1138"/>
      <c r="AH575" s="1138"/>
      <c r="AI575" s="271" t="str">
        <f>IF(ROUND(AD574-A!D87,0)=0,"","CHYBA")</f>
        <v/>
      </c>
      <c r="AJ575" s="271" t="s">
        <v>2378</v>
      </c>
    </row>
    <row r="576" spans="1:36" x14ac:dyDescent="0.2">
      <c r="A576" s="1139" t="s">
        <v>1700</v>
      </c>
      <c r="B576" s="1140"/>
      <c r="C576" s="1140"/>
      <c r="D576" s="1140"/>
      <c r="E576" s="1140"/>
      <c r="F576" s="1140"/>
      <c r="G576" s="1140"/>
      <c r="H576" s="1140"/>
      <c r="I576" s="1141"/>
      <c r="J576" s="1138"/>
      <c r="K576" s="1138"/>
      <c r="L576" s="1138"/>
      <c r="M576" s="1138"/>
      <c r="N576" s="1138"/>
      <c r="O576" s="1138"/>
      <c r="P576" s="1138"/>
      <c r="Q576" s="1138"/>
      <c r="R576" s="1138"/>
      <c r="S576" s="1138"/>
      <c r="T576" s="1138"/>
      <c r="U576" s="1138"/>
      <c r="V576" s="1138"/>
      <c r="W576" s="1138"/>
      <c r="X576" s="1138"/>
      <c r="Y576" s="1138"/>
      <c r="Z576" s="1138"/>
      <c r="AA576" s="1138"/>
      <c r="AB576" s="1138"/>
      <c r="AC576" s="1138"/>
      <c r="AD576" s="1138">
        <f>J576+O576-T576-Y576</f>
        <v>0</v>
      </c>
      <c r="AE576" s="1138"/>
      <c r="AF576" s="1138"/>
      <c r="AG576" s="1138"/>
      <c r="AH576" s="1138"/>
    </row>
    <row r="577" spans="1:36" x14ac:dyDescent="0.2">
      <c r="A577" s="1142"/>
      <c r="B577" s="1143"/>
      <c r="C577" s="1143"/>
      <c r="D577" s="1143"/>
      <c r="E577" s="1143"/>
      <c r="F577" s="1143"/>
      <c r="G577" s="1143"/>
      <c r="H577" s="1143"/>
      <c r="I577" s="1144"/>
      <c r="J577" s="1138"/>
      <c r="K577" s="1138"/>
      <c r="L577" s="1138"/>
      <c r="M577" s="1138"/>
      <c r="N577" s="1138"/>
      <c r="O577" s="1138"/>
      <c r="P577" s="1138"/>
      <c r="Q577" s="1138"/>
      <c r="R577" s="1138"/>
      <c r="S577" s="1138"/>
      <c r="T577" s="1138"/>
      <c r="U577" s="1138"/>
      <c r="V577" s="1138"/>
      <c r="W577" s="1138"/>
      <c r="X577" s="1138"/>
      <c r="Y577" s="1138"/>
      <c r="Z577" s="1138"/>
      <c r="AA577" s="1138"/>
      <c r="AB577" s="1138"/>
      <c r="AC577" s="1138"/>
      <c r="AD577" s="1138"/>
      <c r="AE577" s="1138"/>
      <c r="AF577" s="1138"/>
      <c r="AG577" s="1138"/>
      <c r="AH577" s="1138"/>
    </row>
    <row r="578" spans="1:36" x14ac:dyDescent="0.2">
      <c r="A578" s="1139" t="s">
        <v>1701</v>
      </c>
      <c r="B578" s="1140"/>
      <c r="C578" s="1140"/>
      <c r="D578" s="1140"/>
      <c r="E578" s="1140"/>
      <c r="F578" s="1140"/>
      <c r="G578" s="1140"/>
      <c r="H578" s="1140"/>
      <c r="I578" s="1141"/>
      <c r="J578" s="1138"/>
      <c r="K578" s="1138"/>
      <c r="L578" s="1138"/>
      <c r="M578" s="1138"/>
      <c r="N578" s="1138"/>
      <c r="O578" s="1138"/>
      <c r="P578" s="1138"/>
      <c r="Q578" s="1138"/>
      <c r="R578" s="1138"/>
      <c r="S578" s="1138"/>
      <c r="T578" s="1138"/>
      <c r="U578" s="1138"/>
      <c r="V578" s="1138"/>
      <c r="W578" s="1138"/>
      <c r="X578" s="1138"/>
      <c r="Y578" s="1138"/>
      <c r="Z578" s="1138"/>
      <c r="AA578" s="1138"/>
      <c r="AB578" s="1138"/>
      <c r="AC578" s="1138"/>
      <c r="AD578" s="1138">
        <f>J578+O578-T578-Y578</f>
        <v>0</v>
      </c>
      <c r="AE578" s="1138"/>
      <c r="AF578" s="1138"/>
      <c r="AG578" s="1138"/>
      <c r="AH578" s="1138"/>
    </row>
    <row r="579" spans="1:36" x14ac:dyDescent="0.2">
      <c r="A579" s="1142"/>
      <c r="B579" s="1143"/>
      <c r="C579" s="1143"/>
      <c r="D579" s="1143"/>
      <c r="E579" s="1143"/>
      <c r="F579" s="1143"/>
      <c r="G579" s="1143"/>
      <c r="H579" s="1143"/>
      <c r="I579" s="1144"/>
      <c r="J579" s="1138"/>
      <c r="K579" s="1138"/>
      <c r="L579" s="1138"/>
      <c r="M579" s="1138"/>
      <c r="N579" s="1138"/>
      <c r="O579" s="1138"/>
      <c r="P579" s="1138"/>
      <c r="Q579" s="1138"/>
      <c r="R579" s="1138"/>
      <c r="S579" s="1138"/>
      <c r="T579" s="1138"/>
      <c r="U579" s="1138"/>
      <c r="V579" s="1138"/>
      <c r="W579" s="1138"/>
      <c r="X579" s="1138"/>
      <c r="Y579" s="1138"/>
      <c r="Z579" s="1138"/>
      <c r="AA579" s="1138"/>
      <c r="AB579" s="1138"/>
      <c r="AC579" s="1138"/>
      <c r="AD579" s="1138"/>
      <c r="AE579" s="1138"/>
      <c r="AF579" s="1138"/>
      <c r="AG579" s="1138"/>
      <c r="AH579" s="1138"/>
      <c r="AI579" s="271" t="str">
        <f>IF(ROUND(AD578-A!D89,0)=0,"","CHYBA")</f>
        <v/>
      </c>
      <c r="AJ579" s="271" t="s">
        <v>2378</v>
      </c>
    </row>
    <row r="580" spans="1:36" x14ac:dyDescent="0.2">
      <c r="A580" s="1128" t="s">
        <v>1702</v>
      </c>
      <c r="B580" s="1129"/>
      <c r="C580" s="1129"/>
      <c r="D580" s="1129"/>
      <c r="E580" s="1129"/>
      <c r="F580" s="1129"/>
      <c r="G580" s="1129"/>
      <c r="H580" s="1129"/>
      <c r="I580" s="1130"/>
      <c r="J580" s="1134">
        <f>SUM(J566:N579)</f>
        <v>20000</v>
      </c>
      <c r="K580" s="1134"/>
      <c r="L580" s="1134"/>
      <c r="M580" s="1134"/>
      <c r="N580" s="1134"/>
      <c r="O580" s="1134">
        <f>SUM(O566:S579)</f>
        <v>17630.03</v>
      </c>
      <c r="P580" s="1134"/>
      <c r="Q580" s="1134"/>
      <c r="R580" s="1134"/>
      <c r="S580" s="1134"/>
      <c r="T580" s="1134">
        <f>SUM(T566:X579)</f>
        <v>0</v>
      </c>
      <c r="U580" s="1134"/>
      <c r="V580" s="1134"/>
      <c r="W580" s="1134"/>
      <c r="X580" s="1134"/>
      <c r="Y580" s="1134">
        <f>SUM(Y566:AC579)</f>
        <v>0</v>
      </c>
      <c r="Z580" s="1134"/>
      <c r="AA580" s="1134"/>
      <c r="AB580" s="1134"/>
      <c r="AC580" s="1134"/>
      <c r="AD580" s="1134">
        <f>SUM(AD566:AH579)</f>
        <v>37630.03</v>
      </c>
      <c r="AE580" s="1134"/>
      <c r="AF580" s="1134"/>
      <c r="AG580" s="1134"/>
      <c r="AH580" s="1134"/>
    </row>
    <row r="581" spans="1:36" x14ac:dyDescent="0.2">
      <c r="A581" s="1131"/>
      <c r="B581" s="1132"/>
      <c r="C581" s="1132"/>
      <c r="D581" s="1132"/>
      <c r="E581" s="1132"/>
      <c r="F581" s="1132"/>
      <c r="G581" s="1132"/>
      <c r="H581" s="1132"/>
      <c r="I581" s="1133"/>
      <c r="J581" s="1134"/>
      <c r="K581" s="1134"/>
      <c r="L581" s="1134"/>
      <c r="M581" s="1134"/>
      <c r="N581" s="1134"/>
      <c r="O581" s="1134"/>
      <c r="P581" s="1134"/>
      <c r="Q581" s="1134"/>
      <c r="R581" s="1134"/>
      <c r="S581" s="1134"/>
      <c r="T581" s="1134"/>
      <c r="U581" s="1134"/>
      <c r="V581" s="1134"/>
      <c r="W581" s="1134"/>
      <c r="X581" s="1134"/>
      <c r="Y581" s="1134"/>
      <c r="Z581" s="1134"/>
      <c r="AA581" s="1134"/>
      <c r="AB581" s="1134"/>
      <c r="AC581" s="1134"/>
      <c r="AD581" s="1134"/>
      <c r="AE581" s="1134"/>
      <c r="AF581" s="1134"/>
      <c r="AG581" s="1134"/>
      <c r="AH581" s="1134"/>
      <c r="AI581" s="271" t="str">
        <f>IF(ROUND(AD580-A!D77,0)=0,"","CHYBA")</f>
        <v/>
      </c>
      <c r="AJ581" s="271" t="s">
        <v>2378</v>
      </c>
    </row>
    <row r="582" spans="1:36" x14ac:dyDescent="0.2">
      <c r="A582" s="338"/>
      <c r="B582" s="338"/>
      <c r="C582" s="338"/>
      <c r="D582" s="338"/>
      <c r="E582" s="338"/>
      <c r="F582" s="338"/>
      <c r="G582" s="338"/>
      <c r="H582" s="338"/>
      <c r="I582" s="338"/>
      <c r="J582" s="338"/>
      <c r="K582" s="338"/>
      <c r="L582" s="338"/>
      <c r="M582" s="338"/>
      <c r="N582" s="338"/>
      <c r="O582" s="338"/>
      <c r="P582" s="338"/>
      <c r="Q582" s="338"/>
      <c r="R582" s="338"/>
      <c r="S582" s="338"/>
      <c r="T582" s="338"/>
      <c r="U582" s="338"/>
      <c r="V582" s="338"/>
      <c r="W582" s="338"/>
      <c r="X582" s="338"/>
      <c r="Y582" s="338"/>
      <c r="Z582" s="338"/>
      <c r="AA582" s="338"/>
      <c r="AB582" s="338"/>
      <c r="AC582" s="338"/>
      <c r="AD582" s="338"/>
      <c r="AE582" s="338"/>
      <c r="AF582" s="338"/>
      <c r="AG582" s="338"/>
      <c r="AH582" s="338"/>
    </row>
    <row r="583" spans="1:36" s="272" customFormat="1" hidden="1" x14ac:dyDescent="0.2">
      <c r="A583" s="1135" t="s">
        <v>1703</v>
      </c>
      <c r="B583" s="1136"/>
      <c r="C583" s="1136"/>
      <c r="D583" s="1136"/>
      <c r="E583" s="1136"/>
      <c r="F583" s="1136"/>
      <c r="G583" s="1136"/>
      <c r="H583" s="1136"/>
      <c r="I583" s="1136"/>
      <c r="J583" s="1136"/>
      <c r="K583" s="1136"/>
      <c r="L583" s="1136"/>
      <c r="M583" s="1136"/>
      <c r="N583" s="1136"/>
      <c r="O583" s="1136"/>
      <c r="P583" s="1136"/>
      <c r="Q583" s="1136"/>
      <c r="R583" s="1136"/>
      <c r="S583" s="1136"/>
      <c r="T583" s="1136"/>
      <c r="U583" s="1136"/>
      <c r="V583" s="1136"/>
      <c r="W583" s="1136"/>
      <c r="X583" s="1136"/>
      <c r="Y583" s="1136"/>
      <c r="Z583" s="1136"/>
      <c r="AA583" s="1136"/>
      <c r="AB583" s="1136"/>
      <c r="AC583" s="1136"/>
      <c r="AD583" s="1136"/>
      <c r="AE583" s="1136"/>
      <c r="AF583" s="1136"/>
      <c r="AG583" s="1136"/>
      <c r="AH583" s="1136"/>
    </row>
    <row r="584" spans="1:36" hidden="1" x14ac:dyDescent="0.2">
      <c r="A584" s="338"/>
      <c r="B584" s="338"/>
      <c r="C584" s="338"/>
      <c r="D584" s="338"/>
      <c r="E584" s="338"/>
      <c r="F584" s="338"/>
      <c r="G584" s="338"/>
      <c r="H584" s="338"/>
      <c r="I584" s="338"/>
      <c r="J584" s="338"/>
      <c r="K584" s="338"/>
      <c r="L584" s="338"/>
      <c r="M584" s="338"/>
      <c r="N584" s="338"/>
      <c r="O584" s="338"/>
      <c r="P584" s="338"/>
      <c r="Q584" s="338"/>
      <c r="R584" s="338"/>
      <c r="S584" s="338"/>
      <c r="T584" s="338"/>
      <c r="U584" s="338"/>
      <c r="V584" s="338"/>
      <c r="W584" s="338"/>
      <c r="X584" s="338"/>
      <c r="Y584" s="338"/>
      <c r="Z584" s="338"/>
      <c r="AA584" s="338"/>
      <c r="AB584" s="338"/>
      <c r="AC584" s="338"/>
      <c r="AD584" s="338"/>
      <c r="AE584" s="338"/>
      <c r="AF584" s="338"/>
      <c r="AG584" s="338"/>
      <c r="AH584" s="338"/>
    </row>
    <row r="585" spans="1:36" hidden="1" x14ac:dyDescent="0.2">
      <c r="A585" s="1137" t="s">
        <v>1700</v>
      </c>
      <c r="B585" s="1137"/>
      <c r="C585" s="1137"/>
      <c r="D585" s="1137"/>
      <c r="E585" s="1137"/>
      <c r="F585" s="1137"/>
      <c r="G585" s="1137"/>
      <c r="H585" s="1137"/>
      <c r="I585" s="1137"/>
      <c r="J585" s="1137"/>
      <c r="K585" s="1137"/>
      <c r="L585" s="1137"/>
      <c r="M585" s="1137"/>
      <c r="N585" s="1137"/>
      <c r="O585" s="1137"/>
      <c r="P585" s="1137"/>
      <c r="Q585" s="1137"/>
      <c r="R585" s="1137" t="s">
        <v>1704</v>
      </c>
      <c r="S585" s="1137"/>
      <c r="T585" s="1137"/>
      <c r="U585" s="1137"/>
      <c r="V585" s="1137"/>
      <c r="W585" s="1137"/>
      <c r="X585" s="1137"/>
      <c r="Y585" s="1137"/>
      <c r="Z585" s="1137"/>
      <c r="AA585" s="1137"/>
      <c r="AB585" s="1137"/>
      <c r="AC585" s="1137"/>
      <c r="AD585" s="1137"/>
      <c r="AE585" s="1137"/>
      <c r="AF585" s="1137"/>
      <c r="AG585" s="1137"/>
      <c r="AH585" s="1137"/>
    </row>
    <row r="586" spans="1:36" hidden="1" x14ac:dyDescent="0.2">
      <c r="A586" s="1137"/>
      <c r="B586" s="1137"/>
      <c r="C586" s="1137"/>
      <c r="D586" s="1137"/>
      <c r="E586" s="1137"/>
      <c r="F586" s="1137"/>
      <c r="G586" s="1137"/>
      <c r="H586" s="1137"/>
      <c r="I586" s="1137"/>
      <c r="J586" s="1137"/>
      <c r="K586" s="1137"/>
      <c r="L586" s="1137"/>
      <c r="M586" s="1137"/>
      <c r="N586" s="1137"/>
      <c r="O586" s="1137"/>
      <c r="P586" s="1137"/>
      <c r="Q586" s="1137"/>
      <c r="R586" s="1137"/>
      <c r="S586" s="1137"/>
      <c r="T586" s="1137"/>
      <c r="U586" s="1137"/>
      <c r="V586" s="1137"/>
      <c r="W586" s="1137"/>
      <c r="X586" s="1137"/>
      <c r="Y586" s="1137"/>
      <c r="Z586" s="1137"/>
      <c r="AA586" s="1137"/>
      <c r="AB586" s="1137"/>
      <c r="AC586" s="1137"/>
      <c r="AD586" s="1137"/>
      <c r="AE586" s="1137"/>
      <c r="AF586" s="1137"/>
      <c r="AG586" s="1137"/>
      <c r="AH586" s="1137"/>
    </row>
    <row r="587" spans="1:36" hidden="1" x14ac:dyDescent="0.2">
      <c r="A587" s="1139" t="s">
        <v>1705</v>
      </c>
      <c r="B587" s="1140"/>
      <c r="C587" s="1140"/>
      <c r="D587" s="1140"/>
      <c r="E587" s="1140"/>
      <c r="F587" s="1140"/>
      <c r="G587" s="1140"/>
      <c r="H587" s="1140"/>
      <c r="I587" s="1140"/>
      <c r="J587" s="1140"/>
      <c r="K587" s="1140"/>
      <c r="L587" s="1140"/>
      <c r="M587" s="1140"/>
      <c r="N587" s="1140"/>
      <c r="O587" s="1140"/>
      <c r="P587" s="1140"/>
      <c r="Q587" s="1141"/>
      <c r="R587" s="1154"/>
      <c r="S587" s="1154"/>
      <c r="T587" s="1154"/>
      <c r="U587" s="1154"/>
      <c r="V587" s="1154"/>
      <c r="W587" s="1154"/>
      <c r="X587" s="1154"/>
      <c r="Y587" s="1154"/>
      <c r="Z587" s="1154"/>
      <c r="AA587" s="1154"/>
      <c r="AB587" s="1154"/>
      <c r="AC587" s="1154"/>
      <c r="AD587" s="1154"/>
      <c r="AE587" s="1154"/>
      <c r="AF587" s="1154"/>
      <c r="AG587" s="1154"/>
      <c r="AH587" s="1154"/>
    </row>
    <row r="588" spans="1:36" hidden="1" x14ac:dyDescent="0.2">
      <c r="A588" s="1142"/>
      <c r="B588" s="1143"/>
      <c r="C588" s="1143"/>
      <c r="D588" s="1143"/>
      <c r="E588" s="1143"/>
      <c r="F588" s="1143"/>
      <c r="G588" s="1143"/>
      <c r="H588" s="1143"/>
      <c r="I588" s="1143"/>
      <c r="J588" s="1143"/>
      <c r="K588" s="1143"/>
      <c r="L588" s="1143"/>
      <c r="M588" s="1143"/>
      <c r="N588" s="1143"/>
      <c r="O588" s="1143"/>
      <c r="P588" s="1143"/>
      <c r="Q588" s="1144"/>
      <c r="R588" s="1154"/>
      <c r="S588" s="1154"/>
      <c r="T588" s="1154"/>
      <c r="U588" s="1154"/>
      <c r="V588" s="1154"/>
      <c r="W588" s="1154"/>
      <c r="X588" s="1154"/>
      <c r="Y588" s="1154"/>
      <c r="Z588" s="1154"/>
      <c r="AA588" s="1154"/>
      <c r="AB588" s="1154"/>
      <c r="AC588" s="1154"/>
      <c r="AD588" s="1154"/>
      <c r="AE588" s="1154"/>
      <c r="AF588" s="1154"/>
      <c r="AG588" s="1154"/>
      <c r="AH588" s="1154"/>
    </row>
    <row r="589" spans="1:36" hidden="1" x14ac:dyDescent="0.2">
      <c r="A589" s="1139" t="s">
        <v>1706</v>
      </c>
      <c r="B589" s="1140"/>
      <c r="C589" s="1140"/>
      <c r="D589" s="1140"/>
      <c r="E589" s="1140"/>
      <c r="F589" s="1140"/>
      <c r="G589" s="1140"/>
      <c r="H589" s="1140"/>
      <c r="I589" s="1140"/>
      <c r="J589" s="1140"/>
      <c r="K589" s="1140"/>
      <c r="L589" s="1140"/>
      <c r="M589" s="1140"/>
      <c r="N589" s="1140"/>
      <c r="O589" s="1140"/>
      <c r="P589" s="1140"/>
      <c r="Q589" s="1141"/>
      <c r="R589" s="1154"/>
      <c r="S589" s="1154"/>
      <c r="T589" s="1154"/>
      <c r="U589" s="1154"/>
      <c r="V589" s="1154"/>
      <c r="W589" s="1154"/>
      <c r="X589" s="1154"/>
      <c r="Y589" s="1154"/>
      <c r="Z589" s="1154"/>
      <c r="AA589" s="1154"/>
      <c r="AB589" s="1154"/>
      <c r="AC589" s="1154"/>
      <c r="AD589" s="1154"/>
      <c r="AE589" s="1154"/>
      <c r="AF589" s="1154"/>
      <c r="AG589" s="1154"/>
      <c r="AH589" s="1154"/>
    </row>
    <row r="590" spans="1:36" hidden="1" x14ac:dyDescent="0.2">
      <c r="A590" s="1142"/>
      <c r="B590" s="1143"/>
      <c r="C590" s="1143"/>
      <c r="D590" s="1143"/>
      <c r="E590" s="1143"/>
      <c r="F590" s="1143"/>
      <c r="G590" s="1143"/>
      <c r="H590" s="1143"/>
      <c r="I590" s="1143"/>
      <c r="J590" s="1143"/>
      <c r="K590" s="1143"/>
      <c r="L590" s="1143"/>
      <c r="M590" s="1143"/>
      <c r="N590" s="1143"/>
      <c r="O590" s="1143"/>
      <c r="P590" s="1143"/>
      <c r="Q590" s="1144"/>
      <c r="R590" s="1154"/>
      <c r="S590" s="1154"/>
      <c r="T590" s="1154"/>
      <c r="U590" s="1154"/>
      <c r="V590" s="1154"/>
      <c r="W590" s="1154"/>
      <c r="X590" s="1154"/>
      <c r="Y590" s="1154"/>
      <c r="Z590" s="1154"/>
      <c r="AA590" s="1154"/>
      <c r="AB590" s="1154"/>
      <c r="AC590" s="1154"/>
      <c r="AD590" s="1154"/>
      <c r="AE590" s="1154"/>
      <c r="AF590" s="1154"/>
      <c r="AG590" s="1154"/>
      <c r="AH590" s="1154"/>
    </row>
    <row r="591" spans="1:36" hidden="1" x14ac:dyDescent="0.2"/>
    <row r="592" spans="1:36" ht="29.25" hidden="1" customHeight="1" x14ac:dyDescent="0.2">
      <c r="A592" s="1135" t="s">
        <v>1707</v>
      </c>
      <c r="B592" s="1136"/>
      <c r="C592" s="1136"/>
      <c r="D592" s="1136"/>
      <c r="E592" s="1136"/>
      <c r="F592" s="1136"/>
      <c r="G592" s="1136"/>
      <c r="H592" s="1136"/>
      <c r="I592" s="1136"/>
      <c r="J592" s="1136"/>
      <c r="K592" s="1136"/>
      <c r="L592" s="1136"/>
      <c r="M592" s="1136"/>
      <c r="N592" s="1136"/>
      <c r="O592" s="1136"/>
      <c r="P592" s="1136"/>
      <c r="Q592" s="1136"/>
      <c r="R592" s="1136"/>
      <c r="S592" s="1136"/>
      <c r="T592" s="1136"/>
      <c r="U592" s="1136"/>
      <c r="V592" s="1136"/>
      <c r="W592" s="1136"/>
      <c r="X592" s="1136"/>
      <c r="Y592" s="1136"/>
      <c r="Z592" s="1136"/>
      <c r="AA592" s="1136"/>
      <c r="AB592" s="1136"/>
      <c r="AC592" s="1136"/>
      <c r="AD592" s="1136"/>
      <c r="AE592" s="1136"/>
      <c r="AF592" s="1136"/>
      <c r="AG592" s="1136"/>
      <c r="AH592" s="1136"/>
    </row>
    <row r="593" spans="1:37" hidden="1" x14ac:dyDescent="0.2"/>
    <row r="594" spans="1:37" hidden="1" x14ac:dyDescent="0.2">
      <c r="A594" s="1137" t="s">
        <v>1689</v>
      </c>
      <c r="B594" s="1137"/>
      <c r="C594" s="1137"/>
      <c r="D594" s="1137"/>
      <c r="E594" s="1137"/>
      <c r="F594" s="1137"/>
      <c r="G594" s="1137"/>
      <c r="H594" s="1137"/>
      <c r="I594" s="1137"/>
      <c r="J594" s="1137"/>
      <c r="K594" s="1137"/>
      <c r="L594" s="1137"/>
      <c r="M594" s="1137"/>
      <c r="N594" s="1137"/>
      <c r="O594" s="1137"/>
      <c r="P594" s="1137"/>
      <c r="Q594" s="1137"/>
      <c r="R594" s="1137" t="s">
        <v>1610</v>
      </c>
      <c r="S594" s="1137"/>
      <c r="T594" s="1137"/>
      <c r="U594" s="1137"/>
      <c r="V594" s="1137"/>
      <c r="W594" s="1137"/>
      <c r="X594" s="1137"/>
      <c r="Y594" s="1137"/>
      <c r="Z594" s="1137"/>
      <c r="AA594" s="1137"/>
      <c r="AB594" s="1137"/>
      <c r="AC594" s="1137"/>
      <c r="AD594" s="1137"/>
      <c r="AE594" s="1137"/>
      <c r="AF594" s="1137"/>
      <c r="AG594" s="1137"/>
      <c r="AH594" s="1137"/>
    </row>
    <row r="595" spans="1:37" hidden="1" x14ac:dyDescent="0.2">
      <c r="A595" s="1137"/>
      <c r="B595" s="1137"/>
      <c r="C595" s="1137"/>
      <c r="D595" s="1137"/>
      <c r="E595" s="1137"/>
      <c r="F595" s="1137"/>
      <c r="G595" s="1137"/>
      <c r="H595" s="1137"/>
      <c r="I595" s="1137"/>
      <c r="J595" s="1137"/>
      <c r="K595" s="1137"/>
      <c r="L595" s="1137"/>
      <c r="M595" s="1137"/>
      <c r="N595" s="1137"/>
      <c r="O595" s="1137"/>
      <c r="P595" s="1137"/>
      <c r="Q595" s="1137"/>
      <c r="R595" s="1137"/>
      <c r="S595" s="1137"/>
      <c r="T595" s="1137"/>
      <c r="U595" s="1137"/>
      <c r="V595" s="1137"/>
      <c r="W595" s="1137"/>
      <c r="X595" s="1137"/>
      <c r="Y595" s="1137"/>
      <c r="Z595" s="1137"/>
      <c r="AA595" s="1137"/>
      <c r="AB595" s="1137"/>
      <c r="AC595" s="1137"/>
      <c r="AD595" s="1137"/>
      <c r="AE595" s="1137"/>
      <c r="AF595" s="1137"/>
      <c r="AG595" s="1137"/>
      <c r="AH595" s="1137"/>
    </row>
    <row r="596" spans="1:37" s="272" customFormat="1" hidden="1" x14ac:dyDescent="0.2">
      <c r="A596" s="1139" t="s">
        <v>1708</v>
      </c>
      <c r="B596" s="1140"/>
      <c r="C596" s="1140"/>
      <c r="D596" s="1140"/>
      <c r="E596" s="1140"/>
      <c r="F596" s="1140"/>
      <c r="G596" s="1140"/>
      <c r="H596" s="1140"/>
      <c r="I596" s="1140"/>
      <c r="J596" s="1140"/>
      <c r="K596" s="1140"/>
      <c r="L596" s="1140"/>
      <c r="M596" s="1140"/>
      <c r="N596" s="1140"/>
      <c r="O596" s="1140"/>
      <c r="P596" s="1140"/>
      <c r="Q596" s="1141"/>
      <c r="R596" s="1154">
        <v>0</v>
      </c>
      <c r="S596" s="1154"/>
      <c r="T596" s="1154"/>
      <c r="U596" s="1154"/>
      <c r="V596" s="1154"/>
      <c r="W596" s="1154"/>
      <c r="X596" s="1154"/>
      <c r="Y596" s="1154"/>
      <c r="Z596" s="1154"/>
      <c r="AA596" s="1154"/>
      <c r="AB596" s="1154"/>
      <c r="AC596" s="1154"/>
      <c r="AD596" s="1154"/>
      <c r="AE596" s="1154"/>
      <c r="AF596" s="1154"/>
      <c r="AG596" s="1154"/>
      <c r="AH596" s="1154"/>
    </row>
    <row r="597" spans="1:37" s="272" customFormat="1" hidden="1" x14ac:dyDescent="0.2">
      <c r="A597" s="1142"/>
      <c r="B597" s="1143"/>
      <c r="C597" s="1143"/>
      <c r="D597" s="1143"/>
      <c r="E597" s="1143"/>
      <c r="F597" s="1143"/>
      <c r="G597" s="1143"/>
      <c r="H597" s="1143"/>
      <c r="I597" s="1143"/>
      <c r="J597" s="1143"/>
      <c r="K597" s="1143"/>
      <c r="L597" s="1143"/>
      <c r="M597" s="1143"/>
      <c r="N597" s="1143"/>
      <c r="O597" s="1143"/>
      <c r="P597" s="1143"/>
      <c r="Q597" s="1144"/>
      <c r="R597" s="1154"/>
      <c r="S597" s="1154"/>
      <c r="T597" s="1154"/>
      <c r="U597" s="1154"/>
      <c r="V597" s="1154"/>
      <c r="W597" s="1154"/>
      <c r="X597" s="1154"/>
      <c r="Y597" s="1154"/>
      <c r="Z597" s="1154"/>
      <c r="AA597" s="1154"/>
      <c r="AB597" s="1154"/>
      <c r="AC597" s="1154"/>
      <c r="AD597" s="1154"/>
      <c r="AE597" s="1154"/>
      <c r="AF597" s="1154"/>
      <c r="AG597" s="1154"/>
      <c r="AH597" s="1154"/>
    </row>
    <row r="598" spans="1:37" s="272" customFormat="1" hidden="1" x14ac:dyDescent="0.2">
      <c r="A598" s="438"/>
      <c r="B598" s="438"/>
      <c r="C598" s="438"/>
      <c r="D598" s="438"/>
      <c r="E598" s="438"/>
      <c r="F598" s="438"/>
      <c r="G598" s="438"/>
      <c r="H598" s="438"/>
      <c r="I598" s="438"/>
      <c r="J598" s="438"/>
      <c r="K598" s="438"/>
      <c r="L598" s="438"/>
      <c r="M598" s="438"/>
      <c r="N598" s="438"/>
      <c r="O598" s="438"/>
      <c r="P598" s="438"/>
      <c r="Q598" s="438"/>
      <c r="R598" s="439"/>
      <c r="S598" s="439"/>
      <c r="T598" s="439"/>
      <c r="U598" s="439"/>
      <c r="V598" s="439"/>
      <c r="W598" s="439"/>
      <c r="X598" s="439"/>
      <c r="Y598" s="439"/>
      <c r="Z598" s="439"/>
      <c r="AA598" s="439"/>
      <c r="AB598" s="439"/>
      <c r="AC598" s="439"/>
      <c r="AD598" s="439"/>
      <c r="AE598" s="439"/>
      <c r="AF598" s="439"/>
      <c r="AG598" s="439"/>
      <c r="AH598" s="439"/>
    </row>
    <row r="599" spans="1:37" s="272" customFormat="1" hidden="1" x14ac:dyDescent="0.2">
      <c r="A599" s="753" t="s">
        <v>2332</v>
      </c>
      <c r="B599" s="753"/>
      <c r="C599" s="753"/>
      <c r="D599" s="753"/>
      <c r="E599" s="753"/>
      <c r="F599" s="753"/>
      <c r="G599" s="753"/>
      <c r="H599" s="753"/>
      <c r="I599" s="753"/>
      <c r="J599" s="753"/>
      <c r="K599" s="753"/>
      <c r="L599" s="753"/>
      <c r="M599" s="753"/>
      <c r="N599" s="753"/>
      <c r="O599" s="753"/>
      <c r="P599" s="753"/>
      <c r="Q599" s="753"/>
      <c r="R599" s="753"/>
      <c r="S599" s="753"/>
      <c r="T599" s="753"/>
      <c r="U599" s="753"/>
      <c r="V599" s="753"/>
      <c r="W599" s="753"/>
      <c r="X599" s="753"/>
      <c r="Y599" s="753"/>
      <c r="Z599" s="753"/>
      <c r="AA599" s="753"/>
      <c r="AB599" s="753"/>
      <c r="AC599" s="753"/>
      <c r="AD599" s="753"/>
      <c r="AE599" s="753"/>
      <c r="AF599" s="753"/>
      <c r="AG599" s="753"/>
      <c r="AH599" s="753"/>
    </row>
    <row r="600" spans="1:37" hidden="1" x14ac:dyDescent="0.2">
      <c r="A600" s="338"/>
      <c r="B600" s="338"/>
      <c r="C600" s="338"/>
      <c r="D600" s="338"/>
      <c r="E600" s="338"/>
      <c r="F600" s="338"/>
      <c r="G600" s="338"/>
      <c r="H600" s="338"/>
      <c r="I600" s="338"/>
      <c r="J600" s="338"/>
      <c r="K600" s="338"/>
      <c r="L600" s="338"/>
      <c r="M600" s="338"/>
      <c r="N600" s="338"/>
      <c r="O600" s="338"/>
      <c r="P600" s="338"/>
      <c r="Q600" s="338"/>
      <c r="R600" s="338"/>
      <c r="S600" s="338"/>
      <c r="T600" s="338"/>
      <c r="U600" s="338"/>
      <c r="V600" s="338"/>
      <c r="W600" s="338"/>
      <c r="X600" s="338"/>
      <c r="Y600" s="338"/>
      <c r="Z600" s="338"/>
      <c r="AA600" s="338"/>
      <c r="AB600" s="338"/>
      <c r="AC600" s="338"/>
      <c r="AD600" s="338"/>
      <c r="AE600" s="338"/>
      <c r="AF600" s="338"/>
      <c r="AG600" s="338"/>
      <c r="AH600" s="338"/>
    </row>
    <row r="601" spans="1:37" s="272" customFormat="1" ht="15" hidden="1" customHeight="1" x14ac:dyDescent="0.2">
      <c r="A601" s="431" t="s">
        <v>328</v>
      </c>
      <c r="B601" s="421"/>
      <c r="C601" s="421"/>
      <c r="D601" s="440" t="s">
        <v>1709</v>
      </c>
      <c r="E601" s="460"/>
      <c r="F601" s="460"/>
      <c r="G601" s="460"/>
      <c r="H601" s="460"/>
      <c r="I601" s="460"/>
      <c r="J601" s="460"/>
      <c r="K601" s="460"/>
      <c r="L601" s="460"/>
      <c r="M601" s="460"/>
      <c r="N601" s="460"/>
      <c r="O601" s="460"/>
      <c r="P601" s="460"/>
      <c r="Q601" s="460"/>
      <c r="R601" s="460"/>
      <c r="S601" s="460"/>
      <c r="T601" s="460"/>
      <c r="U601" s="460"/>
      <c r="V601" s="460"/>
      <c r="W601" s="460"/>
      <c r="X601" s="460"/>
      <c r="Y601" s="460"/>
      <c r="Z601" s="460"/>
      <c r="AA601" s="460"/>
      <c r="AB601" s="460"/>
      <c r="AC601" s="460"/>
      <c r="AD601" s="460"/>
      <c r="AE601" s="460"/>
      <c r="AF601" s="460"/>
      <c r="AG601" s="460"/>
      <c r="AH601" s="460"/>
      <c r="AI601" s="348"/>
      <c r="AJ601" s="348"/>
      <c r="AK601" s="348"/>
    </row>
    <row r="602" spans="1:37" s="272" customFormat="1" hidden="1" x14ac:dyDescent="0.2">
      <c r="A602" s="338"/>
      <c r="B602" s="338"/>
      <c r="C602" s="338"/>
      <c r="D602" s="338"/>
      <c r="E602" s="338"/>
      <c r="F602" s="338"/>
      <c r="G602" s="338"/>
      <c r="H602" s="338"/>
      <c r="I602" s="338"/>
      <c r="J602" s="338"/>
      <c r="K602" s="338"/>
      <c r="L602" s="338"/>
      <c r="M602" s="338"/>
      <c r="N602" s="338"/>
      <c r="O602" s="338"/>
      <c r="P602" s="338"/>
      <c r="Q602" s="338"/>
      <c r="R602" s="338"/>
      <c r="S602" s="338"/>
      <c r="T602" s="338"/>
      <c r="U602" s="338"/>
      <c r="V602" s="338"/>
      <c r="W602" s="338"/>
      <c r="X602" s="338"/>
      <c r="Y602" s="338"/>
      <c r="Z602" s="338"/>
      <c r="AA602" s="338"/>
      <c r="AB602" s="338"/>
      <c r="AC602" s="338"/>
      <c r="AD602" s="338"/>
      <c r="AE602" s="338"/>
      <c r="AF602" s="338"/>
      <c r="AG602" s="338"/>
      <c r="AH602" s="338"/>
    </row>
    <row r="603" spans="1:37" hidden="1" x14ac:dyDescent="0.2">
      <c r="A603" s="1135" t="s">
        <v>2812</v>
      </c>
      <c r="B603" s="1136"/>
      <c r="C603" s="1136"/>
      <c r="D603" s="1136"/>
      <c r="E603" s="1136"/>
      <c r="F603" s="1136"/>
      <c r="G603" s="1136"/>
      <c r="H603" s="1136"/>
      <c r="I603" s="1136"/>
      <c r="J603" s="1136"/>
      <c r="K603" s="1136"/>
      <c r="L603" s="1136"/>
      <c r="M603" s="1136"/>
      <c r="N603" s="1136"/>
      <c r="O603" s="1136"/>
      <c r="P603" s="1136"/>
      <c r="Q603" s="1136"/>
      <c r="R603" s="1136"/>
      <c r="S603" s="1136"/>
      <c r="T603" s="1136"/>
      <c r="U603" s="1136"/>
      <c r="V603" s="1136"/>
      <c r="W603" s="1136"/>
      <c r="X603" s="1136"/>
      <c r="Y603" s="1136"/>
      <c r="Z603" s="1136"/>
      <c r="AA603" s="1136"/>
      <c r="AB603" s="1136"/>
      <c r="AC603" s="1136"/>
      <c r="AD603" s="1136"/>
      <c r="AE603" s="1136"/>
      <c r="AF603" s="1136"/>
      <c r="AG603" s="1136"/>
      <c r="AH603" s="1136"/>
    </row>
    <row r="604" spans="1:37" hidden="1" x14ac:dyDescent="0.2">
      <c r="A604" s="338"/>
      <c r="B604" s="338"/>
      <c r="C604" s="338"/>
      <c r="D604" s="338"/>
      <c r="E604" s="338"/>
      <c r="F604" s="338"/>
      <c r="G604" s="338"/>
      <c r="H604" s="338"/>
      <c r="I604" s="338"/>
      <c r="J604" s="338"/>
      <c r="K604" s="338"/>
      <c r="L604" s="338"/>
      <c r="M604" s="338"/>
      <c r="N604" s="338"/>
      <c r="O604" s="338"/>
      <c r="P604" s="338"/>
      <c r="Q604" s="338"/>
      <c r="R604" s="338"/>
      <c r="S604" s="338"/>
      <c r="T604" s="338"/>
      <c r="U604" s="338"/>
      <c r="V604" s="338"/>
      <c r="W604" s="338"/>
      <c r="X604" s="338"/>
      <c r="Y604" s="338"/>
      <c r="Z604" s="338"/>
      <c r="AA604" s="338"/>
      <c r="AB604" s="338"/>
      <c r="AC604" s="338"/>
      <c r="AD604" s="338"/>
      <c r="AE604" s="338"/>
      <c r="AF604" s="338"/>
      <c r="AG604" s="338"/>
      <c r="AH604" s="338"/>
    </row>
    <row r="605" spans="1:37" hidden="1" x14ac:dyDescent="0.2">
      <c r="A605" s="1137" t="s">
        <v>1529</v>
      </c>
      <c r="B605" s="1137"/>
      <c r="C605" s="1137"/>
      <c r="D605" s="1137"/>
      <c r="E605" s="1137"/>
      <c r="F605" s="1137"/>
      <c r="G605" s="1137"/>
      <c r="H605" s="1137"/>
      <c r="I605" s="1137"/>
      <c r="J605" s="1137"/>
      <c r="K605" s="1137" t="s">
        <v>1710</v>
      </c>
      <c r="L605" s="1137"/>
      <c r="M605" s="1137"/>
      <c r="N605" s="1137"/>
      <c r="O605" s="1137"/>
      <c r="P605" s="1137"/>
      <c r="Q605" s="1137"/>
      <c r="R605" s="1137"/>
      <c r="S605" s="1137" t="s">
        <v>1711</v>
      </c>
      <c r="T605" s="1137"/>
      <c r="U605" s="1137"/>
      <c r="V605" s="1137"/>
      <c r="W605" s="1137"/>
      <c r="X605" s="1137"/>
      <c r="Y605" s="1137"/>
      <c r="Z605" s="1137"/>
      <c r="AA605" s="1137" t="s">
        <v>1712</v>
      </c>
      <c r="AB605" s="1137"/>
      <c r="AC605" s="1137"/>
      <c r="AD605" s="1137"/>
      <c r="AE605" s="1137"/>
      <c r="AF605" s="1137"/>
      <c r="AG605" s="1137"/>
      <c r="AH605" s="1137"/>
    </row>
    <row r="606" spans="1:37" hidden="1" x14ac:dyDescent="0.2">
      <c r="A606" s="1137"/>
      <c r="B606" s="1137"/>
      <c r="C606" s="1137"/>
      <c r="D606" s="1137"/>
      <c r="E606" s="1137"/>
      <c r="F606" s="1137"/>
      <c r="G606" s="1137"/>
      <c r="H606" s="1137"/>
      <c r="I606" s="1137"/>
      <c r="J606" s="1137"/>
      <c r="K606" s="1137"/>
      <c r="L606" s="1137"/>
      <c r="M606" s="1137"/>
      <c r="N606" s="1137"/>
      <c r="O606" s="1137"/>
      <c r="P606" s="1137"/>
      <c r="Q606" s="1137"/>
      <c r="R606" s="1137"/>
      <c r="S606" s="1137"/>
      <c r="T606" s="1137"/>
      <c r="U606" s="1137"/>
      <c r="V606" s="1137"/>
      <c r="W606" s="1137"/>
      <c r="X606" s="1137"/>
      <c r="Y606" s="1137"/>
      <c r="Z606" s="1137"/>
      <c r="AA606" s="1137"/>
      <c r="AB606" s="1137"/>
      <c r="AC606" s="1137"/>
      <c r="AD606" s="1137"/>
      <c r="AE606" s="1137"/>
      <c r="AF606" s="1137"/>
      <c r="AG606" s="1137"/>
      <c r="AH606" s="1137"/>
    </row>
    <row r="607" spans="1:37" hidden="1" x14ac:dyDescent="0.2">
      <c r="A607" s="1137"/>
      <c r="B607" s="1137"/>
      <c r="C607" s="1137"/>
      <c r="D607" s="1137"/>
      <c r="E607" s="1137"/>
      <c r="F607" s="1137"/>
      <c r="G607" s="1137"/>
      <c r="H607" s="1137"/>
      <c r="I607" s="1137"/>
      <c r="J607" s="1137"/>
      <c r="K607" s="1137"/>
      <c r="L607" s="1137"/>
      <c r="M607" s="1137"/>
      <c r="N607" s="1137"/>
      <c r="O607" s="1137"/>
      <c r="P607" s="1137"/>
      <c r="Q607" s="1137"/>
      <c r="R607" s="1137"/>
      <c r="S607" s="1137"/>
      <c r="T607" s="1137"/>
      <c r="U607" s="1137"/>
      <c r="V607" s="1137"/>
      <c r="W607" s="1137"/>
      <c r="X607" s="1137"/>
      <c r="Y607" s="1137"/>
      <c r="Z607" s="1137"/>
      <c r="AA607" s="1137"/>
      <c r="AB607" s="1137"/>
      <c r="AC607" s="1137"/>
      <c r="AD607" s="1137"/>
      <c r="AE607" s="1137"/>
      <c r="AF607" s="1137"/>
      <c r="AG607" s="1137"/>
      <c r="AH607" s="1137"/>
    </row>
    <row r="608" spans="1:37" hidden="1" x14ac:dyDescent="0.2">
      <c r="A608" s="1137"/>
      <c r="B608" s="1137"/>
      <c r="C608" s="1137"/>
      <c r="D608" s="1137"/>
      <c r="E608" s="1137"/>
      <c r="F608" s="1137"/>
      <c r="G608" s="1137"/>
      <c r="H608" s="1137"/>
      <c r="I608" s="1137"/>
      <c r="J608" s="1137"/>
      <c r="K608" s="1137"/>
      <c r="L608" s="1137"/>
      <c r="M608" s="1137"/>
      <c r="N608" s="1137"/>
      <c r="O608" s="1137"/>
      <c r="P608" s="1137"/>
      <c r="Q608" s="1137"/>
      <c r="R608" s="1137"/>
      <c r="S608" s="1137"/>
      <c r="T608" s="1137"/>
      <c r="U608" s="1137"/>
      <c r="V608" s="1137"/>
      <c r="W608" s="1137"/>
      <c r="X608" s="1137"/>
      <c r="Y608" s="1137"/>
      <c r="Z608" s="1137"/>
      <c r="AA608" s="1137"/>
      <c r="AB608" s="1137"/>
      <c r="AC608" s="1137"/>
      <c r="AD608" s="1137"/>
      <c r="AE608" s="1137"/>
      <c r="AF608" s="1137"/>
      <c r="AG608" s="1137"/>
      <c r="AH608" s="1137"/>
    </row>
    <row r="609" spans="1:34" hidden="1" x14ac:dyDescent="0.2">
      <c r="A609" s="1155" t="s">
        <v>1713</v>
      </c>
      <c r="B609" s="1155"/>
      <c r="C609" s="1155"/>
      <c r="D609" s="1155"/>
      <c r="E609" s="1155"/>
      <c r="F609" s="1155"/>
      <c r="G609" s="1155"/>
      <c r="H609" s="1155"/>
      <c r="I609" s="1155"/>
      <c r="J609" s="1155"/>
      <c r="K609" s="1154"/>
      <c r="L609" s="1154"/>
      <c r="M609" s="1154"/>
      <c r="N609" s="1154"/>
      <c r="O609" s="1154"/>
      <c r="P609" s="1154"/>
      <c r="Q609" s="1154"/>
      <c r="R609" s="1154"/>
      <c r="S609" s="1154"/>
      <c r="T609" s="1154"/>
      <c r="U609" s="1154"/>
      <c r="V609" s="1154"/>
      <c r="W609" s="1154"/>
      <c r="X609" s="1154"/>
      <c r="Y609" s="1154"/>
      <c r="Z609" s="1154"/>
      <c r="AA609" s="1154"/>
      <c r="AB609" s="1154"/>
      <c r="AC609" s="1154"/>
      <c r="AD609" s="1154"/>
      <c r="AE609" s="1154"/>
      <c r="AF609" s="1154"/>
      <c r="AG609" s="1154"/>
      <c r="AH609" s="1154"/>
    </row>
    <row r="610" spans="1:34" hidden="1" x14ac:dyDescent="0.2">
      <c r="A610" s="1155"/>
      <c r="B610" s="1155"/>
      <c r="C610" s="1155"/>
      <c r="D610" s="1155"/>
      <c r="E610" s="1155"/>
      <c r="F610" s="1155"/>
      <c r="G610" s="1155"/>
      <c r="H610" s="1155"/>
      <c r="I610" s="1155"/>
      <c r="J610" s="1155"/>
      <c r="K610" s="1154"/>
      <c r="L610" s="1154"/>
      <c r="M610" s="1154"/>
      <c r="N610" s="1154"/>
      <c r="O610" s="1154"/>
      <c r="P610" s="1154"/>
      <c r="Q610" s="1154"/>
      <c r="R610" s="1154"/>
      <c r="S610" s="1154"/>
      <c r="T610" s="1154"/>
      <c r="U610" s="1154"/>
      <c r="V610" s="1154"/>
      <c r="W610" s="1154"/>
      <c r="X610" s="1154"/>
      <c r="Y610" s="1154"/>
      <c r="Z610" s="1154"/>
      <c r="AA610" s="1154"/>
      <c r="AB610" s="1154"/>
      <c r="AC610" s="1154"/>
      <c r="AD610" s="1154"/>
      <c r="AE610" s="1154"/>
      <c r="AF610" s="1154"/>
      <c r="AG610" s="1154"/>
      <c r="AH610" s="1154"/>
    </row>
    <row r="611" spans="1:34" hidden="1" x14ac:dyDescent="0.2">
      <c r="A611" s="1155" t="s">
        <v>1714</v>
      </c>
      <c r="B611" s="1155"/>
      <c r="C611" s="1155"/>
      <c r="D611" s="1155"/>
      <c r="E611" s="1155"/>
      <c r="F611" s="1155"/>
      <c r="G611" s="1155"/>
      <c r="H611" s="1155"/>
      <c r="I611" s="1155"/>
      <c r="J611" s="1155"/>
      <c r="K611" s="1154"/>
      <c r="L611" s="1154"/>
      <c r="M611" s="1154"/>
      <c r="N611" s="1154"/>
      <c r="O611" s="1154"/>
      <c r="P611" s="1154"/>
      <c r="Q611" s="1154"/>
      <c r="R611" s="1154"/>
      <c r="S611" s="1154"/>
      <c r="T611" s="1154"/>
      <c r="U611" s="1154"/>
      <c r="V611" s="1154"/>
      <c r="W611" s="1154"/>
      <c r="X611" s="1154"/>
      <c r="Y611" s="1154"/>
      <c r="Z611" s="1154"/>
      <c r="AA611" s="1154"/>
      <c r="AB611" s="1154"/>
      <c r="AC611" s="1154"/>
      <c r="AD611" s="1154"/>
      <c r="AE611" s="1154"/>
      <c r="AF611" s="1154"/>
      <c r="AG611" s="1154"/>
      <c r="AH611" s="1154"/>
    </row>
    <row r="612" spans="1:34" hidden="1" x14ac:dyDescent="0.2">
      <c r="A612" s="1155"/>
      <c r="B612" s="1155"/>
      <c r="C612" s="1155"/>
      <c r="D612" s="1155"/>
      <c r="E612" s="1155"/>
      <c r="F612" s="1155"/>
      <c r="G612" s="1155"/>
      <c r="H612" s="1155"/>
      <c r="I612" s="1155"/>
      <c r="J612" s="1155"/>
      <c r="K612" s="1154"/>
      <c r="L612" s="1154"/>
      <c r="M612" s="1154"/>
      <c r="N612" s="1154"/>
      <c r="O612" s="1154"/>
      <c r="P612" s="1154"/>
      <c r="Q612" s="1154"/>
      <c r="R612" s="1154"/>
      <c r="S612" s="1154"/>
      <c r="T612" s="1154"/>
      <c r="U612" s="1154"/>
      <c r="V612" s="1154"/>
      <c r="W612" s="1154"/>
      <c r="X612" s="1154"/>
      <c r="Y612" s="1154"/>
      <c r="Z612" s="1154"/>
      <c r="AA612" s="1154"/>
      <c r="AB612" s="1154"/>
      <c r="AC612" s="1154"/>
      <c r="AD612" s="1154"/>
      <c r="AE612" s="1154"/>
      <c r="AF612" s="1154"/>
      <c r="AG612" s="1154"/>
      <c r="AH612" s="1154"/>
    </row>
    <row r="613" spans="1:34" hidden="1" x14ac:dyDescent="0.2">
      <c r="A613" s="1155" t="s">
        <v>1715</v>
      </c>
      <c r="B613" s="1155"/>
      <c r="C613" s="1155"/>
      <c r="D613" s="1155"/>
      <c r="E613" s="1155"/>
      <c r="F613" s="1155"/>
      <c r="G613" s="1155"/>
      <c r="H613" s="1155"/>
      <c r="I613" s="1155"/>
      <c r="J613" s="1155"/>
      <c r="K613" s="1154">
        <f>K609-K611</f>
        <v>0</v>
      </c>
      <c r="L613" s="1154"/>
      <c r="M613" s="1154"/>
      <c r="N613" s="1154"/>
      <c r="O613" s="1154"/>
      <c r="P613" s="1154"/>
      <c r="Q613" s="1154"/>
      <c r="R613" s="1154"/>
      <c r="S613" s="1154">
        <f>S609-S611</f>
        <v>0</v>
      </c>
      <c r="T613" s="1154"/>
      <c r="U613" s="1154"/>
      <c r="V613" s="1154"/>
      <c r="W613" s="1154"/>
      <c r="X613" s="1154"/>
      <c r="Y613" s="1154"/>
      <c r="Z613" s="1154"/>
      <c r="AA613" s="1154">
        <f>AA609-AA611</f>
        <v>0</v>
      </c>
      <c r="AB613" s="1154"/>
      <c r="AC613" s="1154"/>
      <c r="AD613" s="1154"/>
      <c r="AE613" s="1154"/>
      <c r="AF613" s="1154"/>
      <c r="AG613" s="1154"/>
      <c r="AH613" s="1154"/>
    </row>
    <row r="614" spans="1:34" hidden="1" x14ac:dyDescent="0.2">
      <c r="A614" s="1155"/>
      <c r="B614" s="1155"/>
      <c r="C614" s="1155"/>
      <c r="D614" s="1155"/>
      <c r="E614" s="1155"/>
      <c r="F614" s="1155"/>
      <c r="G614" s="1155"/>
      <c r="H614" s="1155"/>
      <c r="I614" s="1155"/>
      <c r="J614" s="1155"/>
      <c r="K614" s="1154"/>
      <c r="L614" s="1154"/>
      <c r="M614" s="1154"/>
      <c r="N614" s="1154"/>
      <c r="O614" s="1154"/>
      <c r="P614" s="1154"/>
      <c r="Q614" s="1154"/>
      <c r="R614" s="1154"/>
      <c r="S614" s="1154"/>
      <c r="T614" s="1154"/>
      <c r="U614" s="1154"/>
      <c r="V614" s="1154"/>
      <c r="W614" s="1154"/>
      <c r="X614" s="1154"/>
      <c r="Y614" s="1154"/>
      <c r="Z614" s="1154"/>
      <c r="AA614" s="1154"/>
      <c r="AB614" s="1154"/>
      <c r="AC614" s="1154"/>
      <c r="AD614" s="1154"/>
      <c r="AE614" s="1154"/>
      <c r="AF614" s="1154"/>
      <c r="AG614" s="1154"/>
      <c r="AH614" s="1154"/>
    </row>
    <row r="615" spans="1:34" hidden="1" x14ac:dyDescent="0.2">
      <c r="A615" s="338"/>
      <c r="B615" s="338"/>
      <c r="C615" s="338"/>
      <c r="D615" s="338"/>
      <c r="E615" s="338"/>
      <c r="F615" s="338"/>
      <c r="G615" s="338"/>
      <c r="H615" s="338"/>
      <c r="I615" s="338"/>
      <c r="J615" s="338"/>
      <c r="K615" s="338"/>
      <c r="L615" s="338"/>
      <c r="M615" s="338"/>
      <c r="N615" s="338"/>
      <c r="O615" s="338"/>
      <c r="P615" s="338"/>
      <c r="Q615" s="338"/>
      <c r="R615" s="338"/>
      <c r="S615" s="338"/>
      <c r="T615" s="338"/>
      <c r="U615" s="338"/>
      <c r="V615" s="338"/>
      <c r="W615" s="338"/>
      <c r="X615" s="338"/>
      <c r="Y615" s="338"/>
      <c r="Z615" s="338"/>
      <c r="AA615" s="338"/>
      <c r="AB615" s="338"/>
      <c r="AC615" s="338"/>
      <c r="AD615" s="338"/>
      <c r="AE615" s="338"/>
      <c r="AF615" s="338"/>
      <c r="AG615" s="338"/>
      <c r="AH615" s="338"/>
    </row>
    <row r="616" spans="1:34" hidden="1" x14ac:dyDescent="0.2">
      <c r="A616" s="1137" t="s">
        <v>1716</v>
      </c>
      <c r="B616" s="1137"/>
      <c r="C616" s="1137"/>
      <c r="D616" s="1137"/>
      <c r="E616" s="1137"/>
      <c r="F616" s="1137"/>
      <c r="G616" s="1137"/>
      <c r="H616" s="1137"/>
      <c r="I616" s="1137"/>
      <c r="J616" s="1137"/>
      <c r="K616" s="1137"/>
      <c r="L616" s="1137"/>
      <c r="M616" s="1137" t="s">
        <v>1710</v>
      </c>
      <c r="N616" s="1137"/>
      <c r="O616" s="1137"/>
      <c r="P616" s="1137"/>
      <c r="Q616" s="1137"/>
      <c r="R616" s="1137"/>
      <c r="S616" s="1137"/>
      <c r="T616" s="1137"/>
      <c r="U616" s="1137"/>
      <c r="V616" s="1137"/>
      <c r="W616" s="1137"/>
      <c r="X616" s="1137" t="s">
        <v>1712</v>
      </c>
      <c r="Y616" s="1137"/>
      <c r="Z616" s="1137"/>
      <c r="AA616" s="1137"/>
      <c r="AB616" s="1137"/>
      <c r="AC616" s="1137"/>
      <c r="AD616" s="1137"/>
      <c r="AE616" s="1137"/>
      <c r="AF616" s="1137"/>
      <c r="AG616" s="1137"/>
      <c r="AH616" s="1137"/>
    </row>
    <row r="617" spans="1:34" hidden="1" x14ac:dyDescent="0.2">
      <c r="A617" s="1137"/>
      <c r="B617" s="1137"/>
      <c r="C617" s="1137"/>
      <c r="D617" s="1137"/>
      <c r="E617" s="1137"/>
      <c r="F617" s="1137"/>
      <c r="G617" s="1137"/>
      <c r="H617" s="1137"/>
      <c r="I617" s="1137"/>
      <c r="J617" s="1137"/>
      <c r="K617" s="1137"/>
      <c r="L617" s="1137"/>
      <c r="M617" s="1137"/>
      <c r="N617" s="1137"/>
      <c r="O617" s="1137"/>
      <c r="P617" s="1137"/>
      <c r="Q617" s="1137"/>
      <c r="R617" s="1137"/>
      <c r="S617" s="1137"/>
      <c r="T617" s="1137"/>
      <c r="U617" s="1137"/>
      <c r="V617" s="1137"/>
      <c r="W617" s="1137"/>
      <c r="X617" s="1137"/>
      <c r="Y617" s="1137"/>
      <c r="Z617" s="1137"/>
      <c r="AA617" s="1137"/>
      <c r="AB617" s="1137"/>
      <c r="AC617" s="1137"/>
      <c r="AD617" s="1137"/>
      <c r="AE617" s="1137"/>
      <c r="AF617" s="1137"/>
      <c r="AG617" s="1137"/>
      <c r="AH617" s="1137"/>
    </row>
    <row r="618" spans="1:34" hidden="1" x14ac:dyDescent="0.2">
      <c r="A618" s="1137"/>
      <c r="B618" s="1137"/>
      <c r="C618" s="1137"/>
      <c r="D618" s="1137"/>
      <c r="E618" s="1137"/>
      <c r="F618" s="1137"/>
      <c r="G618" s="1137"/>
      <c r="H618" s="1137"/>
      <c r="I618" s="1137"/>
      <c r="J618" s="1137"/>
      <c r="K618" s="1137"/>
      <c r="L618" s="1137"/>
      <c r="M618" s="1137"/>
      <c r="N618" s="1137"/>
      <c r="O618" s="1137"/>
      <c r="P618" s="1137"/>
      <c r="Q618" s="1137"/>
      <c r="R618" s="1137"/>
      <c r="S618" s="1137"/>
      <c r="T618" s="1137"/>
      <c r="U618" s="1137"/>
      <c r="V618" s="1137"/>
      <c r="W618" s="1137"/>
      <c r="X618" s="1137"/>
      <c r="Y618" s="1137"/>
      <c r="Z618" s="1137"/>
      <c r="AA618" s="1137"/>
      <c r="AB618" s="1137"/>
      <c r="AC618" s="1137"/>
      <c r="AD618" s="1137"/>
      <c r="AE618" s="1137"/>
      <c r="AF618" s="1137"/>
      <c r="AG618" s="1137"/>
      <c r="AH618" s="1137"/>
    </row>
    <row r="619" spans="1:34" hidden="1" x14ac:dyDescent="0.2">
      <c r="A619" s="1137"/>
      <c r="B619" s="1137"/>
      <c r="C619" s="1137"/>
      <c r="D619" s="1137"/>
      <c r="E619" s="1137"/>
      <c r="F619" s="1137"/>
      <c r="G619" s="1137"/>
      <c r="H619" s="1137"/>
      <c r="I619" s="1137"/>
      <c r="J619" s="1137"/>
      <c r="K619" s="1137"/>
      <c r="L619" s="1137"/>
      <c r="M619" s="1137"/>
      <c r="N619" s="1137"/>
      <c r="O619" s="1137"/>
      <c r="P619" s="1137"/>
      <c r="Q619" s="1137"/>
      <c r="R619" s="1137"/>
      <c r="S619" s="1137"/>
      <c r="T619" s="1137"/>
      <c r="U619" s="1137"/>
      <c r="V619" s="1137"/>
      <c r="W619" s="1137"/>
      <c r="X619" s="1137"/>
      <c r="Y619" s="1137"/>
      <c r="Z619" s="1137"/>
      <c r="AA619" s="1137"/>
      <c r="AB619" s="1137"/>
      <c r="AC619" s="1137"/>
      <c r="AD619" s="1137"/>
      <c r="AE619" s="1137"/>
      <c r="AF619" s="1137"/>
      <c r="AG619" s="1137"/>
      <c r="AH619" s="1137"/>
    </row>
    <row r="620" spans="1:34" hidden="1" x14ac:dyDescent="0.2">
      <c r="A620" s="1191" t="s">
        <v>1717</v>
      </c>
      <c r="B620" s="1191"/>
      <c r="C620" s="1191"/>
      <c r="D620" s="1191"/>
      <c r="E620" s="1191"/>
      <c r="F620" s="1191"/>
      <c r="G620" s="1191"/>
      <c r="H620" s="1191"/>
      <c r="I620" s="1191"/>
      <c r="J620" s="1191"/>
      <c r="K620" s="1191"/>
      <c r="L620" s="1191"/>
      <c r="M620" s="1192"/>
      <c r="N620" s="1193"/>
      <c r="O620" s="1193"/>
      <c r="P620" s="1193"/>
      <c r="Q620" s="1193"/>
      <c r="R620" s="1193"/>
      <c r="S620" s="1193"/>
      <c r="T620" s="1193"/>
      <c r="U620" s="1193"/>
      <c r="V620" s="1193"/>
      <c r="W620" s="1194"/>
      <c r="X620" s="1192"/>
      <c r="Y620" s="1193"/>
      <c r="Z620" s="1193"/>
      <c r="AA620" s="1193"/>
      <c r="AB620" s="1193"/>
      <c r="AC620" s="1193"/>
      <c r="AD620" s="1193"/>
      <c r="AE620" s="1193"/>
      <c r="AF620" s="1193"/>
      <c r="AG620" s="1193"/>
      <c r="AH620" s="1194"/>
    </row>
    <row r="621" spans="1:34" hidden="1" x14ac:dyDescent="0.2">
      <c r="A621" s="1191"/>
      <c r="B621" s="1191"/>
      <c r="C621" s="1191"/>
      <c r="D621" s="1191"/>
      <c r="E621" s="1191"/>
      <c r="F621" s="1191"/>
      <c r="G621" s="1191"/>
      <c r="H621" s="1191"/>
      <c r="I621" s="1191"/>
      <c r="J621" s="1191"/>
      <c r="K621" s="1191"/>
      <c r="L621" s="1191"/>
      <c r="M621" s="1207"/>
      <c r="N621" s="1208"/>
      <c r="O621" s="1208"/>
      <c r="P621" s="1208"/>
      <c r="Q621" s="1208"/>
      <c r="R621" s="1208"/>
      <c r="S621" s="1208"/>
      <c r="T621" s="1208"/>
      <c r="U621" s="1208"/>
      <c r="V621" s="1208"/>
      <c r="W621" s="1209"/>
      <c r="X621" s="1207"/>
      <c r="Y621" s="1208"/>
      <c r="Z621" s="1208"/>
      <c r="AA621" s="1208"/>
      <c r="AB621" s="1208"/>
      <c r="AC621" s="1208"/>
      <c r="AD621" s="1208"/>
      <c r="AE621" s="1208"/>
      <c r="AF621" s="1208"/>
      <c r="AG621" s="1208"/>
      <c r="AH621" s="1209"/>
    </row>
    <row r="622" spans="1:34" hidden="1" x14ac:dyDescent="0.2">
      <c r="A622" s="1191" t="s">
        <v>1718</v>
      </c>
      <c r="B622" s="1191"/>
      <c r="C622" s="1191"/>
      <c r="D622" s="1191"/>
      <c r="E622" s="1191"/>
      <c r="F622" s="1191"/>
      <c r="G622" s="1191"/>
      <c r="H622" s="1191"/>
      <c r="I622" s="1191"/>
      <c r="J622" s="1191"/>
      <c r="K622" s="1191"/>
      <c r="L622" s="1191"/>
      <c r="M622" s="1192"/>
      <c r="N622" s="1193"/>
      <c r="O622" s="1193"/>
      <c r="P622" s="1193"/>
      <c r="Q622" s="1193"/>
      <c r="R622" s="1193"/>
      <c r="S622" s="1193"/>
      <c r="T622" s="1193"/>
      <c r="U622" s="1193"/>
      <c r="V622" s="1193"/>
      <c r="W622" s="1194"/>
      <c r="X622" s="1192"/>
      <c r="Y622" s="1193"/>
      <c r="Z622" s="1193"/>
      <c r="AA622" s="1193"/>
      <c r="AB622" s="1193"/>
      <c r="AC622" s="1193"/>
      <c r="AD622" s="1193"/>
      <c r="AE622" s="1193"/>
      <c r="AF622" s="1193"/>
      <c r="AG622" s="1193"/>
      <c r="AH622" s="1194"/>
    </row>
    <row r="623" spans="1:34" hidden="1" x14ac:dyDescent="0.2">
      <c r="A623" s="1191"/>
      <c r="B623" s="1191"/>
      <c r="C623" s="1191"/>
      <c r="D623" s="1191"/>
      <c r="E623" s="1191"/>
      <c r="F623" s="1191"/>
      <c r="G623" s="1191"/>
      <c r="H623" s="1191"/>
      <c r="I623" s="1191"/>
      <c r="J623" s="1191"/>
      <c r="K623" s="1191"/>
      <c r="L623" s="1191"/>
      <c r="M623" s="1207"/>
      <c r="N623" s="1208"/>
      <c r="O623" s="1208"/>
      <c r="P623" s="1208"/>
      <c r="Q623" s="1208"/>
      <c r="R623" s="1208"/>
      <c r="S623" s="1208"/>
      <c r="T623" s="1208"/>
      <c r="U623" s="1208"/>
      <c r="V623" s="1208"/>
      <c r="W623" s="1209"/>
      <c r="X623" s="1207"/>
      <c r="Y623" s="1208"/>
      <c r="Z623" s="1208"/>
      <c r="AA623" s="1208"/>
      <c r="AB623" s="1208"/>
      <c r="AC623" s="1208"/>
      <c r="AD623" s="1208"/>
      <c r="AE623" s="1208"/>
      <c r="AF623" s="1208"/>
      <c r="AG623" s="1208"/>
      <c r="AH623" s="1209"/>
    </row>
    <row r="624" spans="1:34" hidden="1" x14ac:dyDescent="0.2">
      <c r="A624" s="1191" t="s">
        <v>1719</v>
      </c>
      <c r="B624" s="1191"/>
      <c r="C624" s="1191"/>
      <c r="D624" s="1191"/>
      <c r="E624" s="1191"/>
      <c r="F624" s="1191"/>
      <c r="G624" s="1191"/>
      <c r="H624" s="1191"/>
      <c r="I624" s="1191"/>
      <c r="J624" s="1191"/>
      <c r="K624" s="1191"/>
      <c r="L624" s="1191"/>
      <c r="M624" s="1192"/>
      <c r="N624" s="1193"/>
      <c r="O624" s="1193"/>
      <c r="P624" s="1193"/>
      <c r="Q624" s="1193"/>
      <c r="R624" s="1193"/>
      <c r="S624" s="1193"/>
      <c r="T624" s="1193"/>
      <c r="U624" s="1193"/>
      <c r="V624" s="1193"/>
      <c r="W624" s="1194"/>
      <c r="X624" s="1192"/>
      <c r="Y624" s="1193"/>
      <c r="Z624" s="1193"/>
      <c r="AA624" s="1193"/>
      <c r="AB624" s="1193"/>
      <c r="AC624" s="1193"/>
      <c r="AD624" s="1193"/>
      <c r="AE624" s="1193"/>
      <c r="AF624" s="1193"/>
      <c r="AG624" s="1193"/>
      <c r="AH624" s="1194"/>
    </row>
    <row r="625" spans="1:34" hidden="1" x14ac:dyDescent="0.2">
      <c r="A625" s="1191"/>
      <c r="B625" s="1191"/>
      <c r="C625" s="1191"/>
      <c r="D625" s="1191"/>
      <c r="E625" s="1191"/>
      <c r="F625" s="1191"/>
      <c r="G625" s="1191"/>
      <c r="H625" s="1191"/>
      <c r="I625" s="1191"/>
      <c r="J625" s="1191"/>
      <c r="K625" s="1191"/>
      <c r="L625" s="1191"/>
      <c r="M625" s="1207"/>
      <c r="N625" s="1208"/>
      <c r="O625" s="1208"/>
      <c r="P625" s="1208"/>
      <c r="Q625" s="1208"/>
      <c r="R625" s="1208"/>
      <c r="S625" s="1208"/>
      <c r="T625" s="1208"/>
      <c r="U625" s="1208"/>
      <c r="V625" s="1208"/>
      <c r="W625" s="1209"/>
      <c r="X625" s="1207"/>
      <c r="Y625" s="1208"/>
      <c r="Z625" s="1208"/>
      <c r="AA625" s="1208"/>
      <c r="AB625" s="1208"/>
      <c r="AC625" s="1208"/>
      <c r="AD625" s="1208"/>
      <c r="AE625" s="1208"/>
      <c r="AF625" s="1208"/>
      <c r="AG625" s="1208"/>
      <c r="AH625" s="1209"/>
    </row>
    <row r="626" spans="1:34" hidden="1" x14ac:dyDescent="0.2">
      <c r="A626" s="1191" t="s">
        <v>1720</v>
      </c>
      <c r="B626" s="1191"/>
      <c r="C626" s="1191"/>
      <c r="D626" s="1191"/>
      <c r="E626" s="1191"/>
      <c r="F626" s="1191"/>
      <c r="G626" s="1191"/>
      <c r="H626" s="1191"/>
      <c r="I626" s="1191"/>
      <c r="J626" s="1191"/>
      <c r="K626" s="1191"/>
      <c r="L626" s="1191"/>
      <c r="M626" s="1192"/>
      <c r="N626" s="1193"/>
      <c r="O626" s="1193"/>
      <c r="P626" s="1193"/>
      <c r="Q626" s="1193"/>
      <c r="R626" s="1193"/>
      <c r="S626" s="1193"/>
      <c r="T626" s="1193"/>
      <c r="U626" s="1193"/>
      <c r="V626" s="1193"/>
      <c r="W626" s="1194"/>
      <c r="X626" s="1192"/>
      <c r="Y626" s="1193"/>
      <c r="Z626" s="1193"/>
      <c r="AA626" s="1193"/>
      <c r="AB626" s="1193"/>
      <c r="AC626" s="1193"/>
      <c r="AD626" s="1193"/>
      <c r="AE626" s="1193"/>
      <c r="AF626" s="1193"/>
      <c r="AG626" s="1193"/>
      <c r="AH626" s="1194"/>
    </row>
    <row r="627" spans="1:34" hidden="1" x14ac:dyDescent="0.2">
      <c r="A627" s="1191"/>
      <c r="B627" s="1191"/>
      <c r="C627" s="1191"/>
      <c r="D627" s="1191"/>
      <c r="E627" s="1191"/>
      <c r="F627" s="1191"/>
      <c r="G627" s="1191"/>
      <c r="H627" s="1191"/>
      <c r="I627" s="1191"/>
      <c r="J627" s="1191"/>
      <c r="K627" s="1191"/>
      <c r="L627" s="1191"/>
      <c r="M627" s="1207"/>
      <c r="N627" s="1208"/>
      <c r="O627" s="1208"/>
      <c r="P627" s="1208"/>
      <c r="Q627" s="1208"/>
      <c r="R627" s="1208"/>
      <c r="S627" s="1208"/>
      <c r="T627" s="1208"/>
      <c r="U627" s="1208"/>
      <c r="V627" s="1208"/>
      <c r="W627" s="1209"/>
      <c r="X627" s="1207"/>
      <c r="Y627" s="1208"/>
      <c r="Z627" s="1208"/>
      <c r="AA627" s="1208"/>
      <c r="AB627" s="1208"/>
      <c r="AC627" s="1208"/>
      <c r="AD627" s="1208"/>
      <c r="AE627" s="1208"/>
      <c r="AF627" s="1208"/>
      <c r="AG627" s="1208"/>
      <c r="AH627" s="1209"/>
    </row>
    <row r="628" spans="1:34" hidden="1" x14ac:dyDescent="0.2">
      <c r="A628" s="338"/>
      <c r="B628" s="338"/>
      <c r="C628" s="338"/>
      <c r="D628" s="338"/>
      <c r="E628" s="338"/>
      <c r="F628" s="338"/>
      <c r="G628" s="338"/>
      <c r="H628" s="338"/>
      <c r="I628" s="338"/>
      <c r="J628" s="338"/>
      <c r="K628" s="338"/>
      <c r="L628" s="338"/>
      <c r="M628" s="338"/>
      <c r="N628" s="338"/>
      <c r="O628" s="338"/>
      <c r="P628" s="338"/>
      <c r="Q628" s="338"/>
      <c r="R628" s="338"/>
      <c r="S628" s="338"/>
      <c r="T628" s="338"/>
      <c r="U628" s="338"/>
      <c r="V628" s="338"/>
      <c r="W628" s="338"/>
      <c r="X628" s="338"/>
      <c r="Y628" s="338"/>
      <c r="Z628" s="338"/>
      <c r="AA628" s="338"/>
      <c r="AB628" s="338"/>
      <c r="AC628" s="338"/>
      <c r="AD628" s="338"/>
      <c r="AE628" s="338"/>
      <c r="AF628" s="338"/>
      <c r="AG628" s="338"/>
      <c r="AH628" s="338"/>
    </row>
    <row r="629" spans="1:34" hidden="1" x14ac:dyDescent="0.2">
      <c r="A629" s="1156" t="s">
        <v>1529</v>
      </c>
      <c r="B629" s="1157"/>
      <c r="C629" s="1157"/>
      <c r="D629" s="1157"/>
      <c r="E629" s="1157"/>
      <c r="F629" s="1157"/>
      <c r="G629" s="1157"/>
      <c r="H629" s="1157"/>
      <c r="I629" s="1157"/>
      <c r="J629" s="1158"/>
      <c r="K629" s="1156" t="s">
        <v>1710</v>
      </c>
      <c r="L629" s="1157"/>
      <c r="M629" s="1157"/>
      <c r="N629" s="1157"/>
      <c r="O629" s="1157"/>
      <c r="P629" s="1157"/>
      <c r="Q629" s="1157"/>
      <c r="R629" s="1158"/>
      <c r="S629" s="1156" t="s">
        <v>1711</v>
      </c>
      <c r="T629" s="1157"/>
      <c r="U629" s="1157"/>
      <c r="V629" s="1157"/>
      <c r="W629" s="1157"/>
      <c r="X629" s="1157"/>
      <c r="Y629" s="1157"/>
      <c r="Z629" s="1158"/>
      <c r="AA629" s="1156" t="s">
        <v>1721</v>
      </c>
      <c r="AB629" s="1157"/>
      <c r="AC629" s="1157"/>
      <c r="AD629" s="1157"/>
      <c r="AE629" s="1157"/>
      <c r="AF629" s="1157"/>
      <c r="AG629" s="1157"/>
      <c r="AH629" s="1158"/>
    </row>
    <row r="630" spans="1:34" hidden="1" x14ac:dyDescent="0.2">
      <c r="A630" s="1159"/>
      <c r="B630" s="1160"/>
      <c r="C630" s="1160"/>
      <c r="D630" s="1160"/>
      <c r="E630" s="1160"/>
      <c r="F630" s="1160"/>
      <c r="G630" s="1160"/>
      <c r="H630" s="1160"/>
      <c r="I630" s="1160"/>
      <c r="J630" s="1161"/>
      <c r="K630" s="1159"/>
      <c r="L630" s="1160"/>
      <c r="M630" s="1160"/>
      <c r="N630" s="1160"/>
      <c r="O630" s="1160"/>
      <c r="P630" s="1160"/>
      <c r="Q630" s="1160"/>
      <c r="R630" s="1161"/>
      <c r="S630" s="1159"/>
      <c r="T630" s="1160"/>
      <c r="U630" s="1160"/>
      <c r="V630" s="1160"/>
      <c r="W630" s="1160"/>
      <c r="X630" s="1160"/>
      <c r="Y630" s="1160"/>
      <c r="Z630" s="1161"/>
      <c r="AA630" s="1159"/>
      <c r="AB630" s="1160"/>
      <c r="AC630" s="1160"/>
      <c r="AD630" s="1160"/>
      <c r="AE630" s="1160"/>
      <c r="AF630" s="1160"/>
      <c r="AG630" s="1160"/>
      <c r="AH630" s="1161"/>
    </row>
    <row r="631" spans="1:34" hidden="1" x14ac:dyDescent="0.2">
      <c r="A631" s="1159"/>
      <c r="B631" s="1160"/>
      <c r="C631" s="1160"/>
      <c r="D631" s="1160"/>
      <c r="E631" s="1160"/>
      <c r="F631" s="1160"/>
      <c r="G631" s="1160"/>
      <c r="H631" s="1160"/>
      <c r="I631" s="1160"/>
      <c r="J631" s="1161"/>
      <c r="K631" s="1159"/>
      <c r="L631" s="1160"/>
      <c r="M631" s="1160"/>
      <c r="N631" s="1160"/>
      <c r="O631" s="1160"/>
      <c r="P631" s="1160"/>
      <c r="Q631" s="1160"/>
      <c r="R631" s="1161"/>
      <c r="S631" s="1159"/>
      <c r="T631" s="1160"/>
      <c r="U631" s="1160"/>
      <c r="V631" s="1160"/>
      <c r="W631" s="1160"/>
      <c r="X631" s="1160"/>
      <c r="Y631" s="1160"/>
      <c r="Z631" s="1161"/>
      <c r="AA631" s="1159"/>
      <c r="AB631" s="1160"/>
      <c r="AC631" s="1160"/>
      <c r="AD631" s="1160"/>
      <c r="AE631" s="1160"/>
      <c r="AF631" s="1160"/>
      <c r="AG631" s="1160"/>
      <c r="AH631" s="1161"/>
    </row>
    <row r="632" spans="1:34" hidden="1" x14ac:dyDescent="0.2">
      <c r="A632" s="1159"/>
      <c r="B632" s="1160"/>
      <c r="C632" s="1160"/>
      <c r="D632" s="1160"/>
      <c r="E632" s="1160"/>
      <c r="F632" s="1160"/>
      <c r="G632" s="1160"/>
      <c r="H632" s="1160"/>
      <c r="I632" s="1160"/>
      <c r="J632" s="1161"/>
      <c r="K632" s="1159"/>
      <c r="L632" s="1160"/>
      <c r="M632" s="1160"/>
      <c r="N632" s="1160"/>
      <c r="O632" s="1160"/>
      <c r="P632" s="1160"/>
      <c r="Q632" s="1160"/>
      <c r="R632" s="1161"/>
      <c r="S632" s="1159"/>
      <c r="T632" s="1160"/>
      <c r="U632" s="1160"/>
      <c r="V632" s="1160"/>
      <c r="W632" s="1160"/>
      <c r="X632" s="1160"/>
      <c r="Y632" s="1160"/>
      <c r="Z632" s="1161"/>
      <c r="AA632" s="1159"/>
      <c r="AB632" s="1160"/>
      <c r="AC632" s="1160"/>
      <c r="AD632" s="1160"/>
      <c r="AE632" s="1160"/>
      <c r="AF632" s="1160"/>
      <c r="AG632" s="1160"/>
      <c r="AH632" s="1161"/>
    </row>
    <row r="633" spans="1:34" hidden="1" x14ac:dyDescent="0.2">
      <c r="A633" s="1210"/>
      <c r="B633" s="1211"/>
      <c r="C633" s="1211"/>
      <c r="D633" s="1211"/>
      <c r="E633" s="1211"/>
      <c r="F633" s="1211"/>
      <c r="G633" s="1211"/>
      <c r="H633" s="1211"/>
      <c r="I633" s="1211"/>
      <c r="J633" s="1212"/>
      <c r="K633" s="1210"/>
      <c r="L633" s="1211"/>
      <c r="M633" s="1211"/>
      <c r="N633" s="1211"/>
      <c r="O633" s="1211"/>
      <c r="P633" s="1211"/>
      <c r="Q633" s="1211"/>
      <c r="R633" s="1212"/>
      <c r="S633" s="1210"/>
      <c r="T633" s="1211"/>
      <c r="U633" s="1211"/>
      <c r="V633" s="1211"/>
      <c r="W633" s="1211"/>
      <c r="X633" s="1211"/>
      <c r="Y633" s="1211"/>
      <c r="Z633" s="1212"/>
      <c r="AA633" s="1210"/>
      <c r="AB633" s="1211"/>
      <c r="AC633" s="1211"/>
      <c r="AD633" s="1211"/>
      <c r="AE633" s="1211"/>
      <c r="AF633" s="1211"/>
      <c r="AG633" s="1211"/>
      <c r="AH633" s="1212"/>
    </row>
    <row r="634" spans="1:34" hidden="1" x14ac:dyDescent="0.2">
      <c r="A634" s="1155" t="s">
        <v>1722</v>
      </c>
      <c r="B634" s="1155"/>
      <c r="C634" s="1155"/>
      <c r="D634" s="1155"/>
      <c r="E634" s="1155"/>
      <c r="F634" s="1155"/>
      <c r="G634" s="1155"/>
      <c r="H634" s="1155"/>
      <c r="I634" s="1155"/>
      <c r="J634" s="1155"/>
      <c r="K634" s="1154"/>
      <c r="L634" s="1154"/>
      <c r="M634" s="1154"/>
      <c r="N634" s="1154"/>
      <c r="O634" s="1154"/>
      <c r="P634" s="1154"/>
      <c r="Q634" s="1154"/>
      <c r="R634" s="1154"/>
      <c r="S634" s="1154"/>
      <c r="T634" s="1154"/>
      <c r="U634" s="1154"/>
      <c r="V634" s="1154"/>
      <c r="W634" s="1154"/>
      <c r="X634" s="1154"/>
      <c r="Y634" s="1154"/>
      <c r="Z634" s="1154"/>
      <c r="AA634" s="1154"/>
      <c r="AB634" s="1154"/>
      <c r="AC634" s="1154"/>
      <c r="AD634" s="1154"/>
      <c r="AE634" s="1154"/>
      <c r="AF634" s="1154"/>
      <c r="AG634" s="1154"/>
      <c r="AH634" s="1154"/>
    </row>
    <row r="635" spans="1:34" hidden="1" x14ac:dyDescent="0.2">
      <c r="A635" s="1155"/>
      <c r="B635" s="1155"/>
      <c r="C635" s="1155"/>
      <c r="D635" s="1155"/>
      <c r="E635" s="1155"/>
      <c r="F635" s="1155"/>
      <c r="G635" s="1155"/>
      <c r="H635" s="1155"/>
      <c r="I635" s="1155"/>
      <c r="J635" s="1155"/>
      <c r="K635" s="1154"/>
      <c r="L635" s="1154"/>
      <c r="M635" s="1154"/>
      <c r="N635" s="1154"/>
      <c r="O635" s="1154"/>
      <c r="P635" s="1154"/>
      <c r="Q635" s="1154"/>
      <c r="R635" s="1154"/>
      <c r="S635" s="1154"/>
      <c r="T635" s="1154"/>
      <c r="U635" s="1154"/>
      <c r="V635" s="1154"/>
      <c r="W635" s="1154"/>
      <c r="X635" s="1154"/>
      <c r="Y635" s="1154"/>
      <c r="Z635" s="1154"/>
      <c r="AA635" s="1154"/>
      <c r="AB635" s="1154"/>
      <c r="AC635" s="1154"/>
      <c r="AD635" s="1154"/>
      <c r="AE635" s="1154"/>
      <c r="AF635" s="1154"/>
      <c r="AG635" s="1154"/>
      <c r="AH635" s="1154"/>
    </row>
    <row r="636" spans="1:34" hidden="1" x14ac:dyDescent="0.2">
      <c r="A636" s="1155" t="s">
        <v>1723</v>
      </c>
      <c r="B636" s="1155"/>
      <c r="C636" s="1155"/>
      <c r="D636" s="1155"/>
      <c r="E636" s="1155"/>
      <c r="F636" s="1155"/>
      <c r="G636" s="1155"/>
      <c r="H636" s="1155"/>
      <c r="I636" s="1155"/>
      <c r="J636" s="1155"/>
      <c r="K636" s="1154"/>
      <c r="L636" s="1154"/>
      <c r="M636" s="1154"/>
      <c r="N636" s="1154"/>
      <c r="O636" s="1154"/>
      <c r="P636" s="1154"/>
      <c r="Q636" s="1154"/>
      <c r="R636" s="1154"/>
      <c r="S636" s="1154"/>
      <c r="T636" s="1154"/>
      <c r="U636" s="1154"/>
      <c r="V636" s="1154"/>
      <c r="W636" s="1154"/>
      <c r="X636" s="1154"/>
      <c r="Y636" s="1154"/>
      <c r="Z636" s="1154"/>
      <c r="AA636" s="1154"/>
      <c r="AB636" s="1154"/>
      <c r="AC636" s="1154"/>
      <c r="AD636" s="1154"/>
      <c r="AE636" s="1154"/>
      <c r="AF636" s="1154"/>
      <c r="AG636" s="1154"/>
      <c r="AH636" s="1154"/>
    </row>
    <row r="637" spans="1:34" hidden="1" x14ac:dyDescent="0.2">
      <c r="A637" s="1155"/>
      <c r="B637" s="1155"/>
      <c r="C637" s="1155"/>
      <c r="D637" s="1155"/>
      <c r="E637" s="1155"/>
      <c r="F637" s="1155"/>
      <c r="G637" s="1155"/>
      <c r="H637" s="1155"/>
      <c r="I637" s="1155"/>
      <c r="J637" s="1155"/>
      <c r="K637" s="1154"/>
      <c r="L637" s="1154"/>
      <c r="M637" s="1154"/>
      <c r="N637" s="1154"/>
      <c r="O637" s="1154"/>
      <c r="P637" s="1154"/>
      <c r="Q637" s="1154"/>
      <c r="R637" s="1154"/>
      <c r="S637" s="1154"/>
      <c r="T637" s="1154"/>
      <c r="U637" s="1154"/>
      <c r="V637" s="1154"/>
      <c r="W637" s="1154"/>
      <c r="X637" s="1154"/>
      <c r="Y637" s="1154"/>
      <c r="Z637" s="1154"/>
      <c r="AA637" s="1154"/>
      <c r="AB637" s="1154"/>
      <c r="AC637" s="1154"/>
      <c r="AD637" s="1154"/>
      <c r="AE637" s="1154"/>
      <c r="AF637" s="1154"/>
      <c r="AG637" s="1154"/>
      <c r="AH637" s="1154"/>
    </row>
    <row r="638" spans="1:34" hidden="1" x14ac:dyDescent="0.2">
      <c r="A638" s="1155" t="s">
        <v>1715</v>
      </c>
      <c r="B638" s="1155"/>
      <c r="C638" s="1155"/>
      <c r="D638" s="1155"/>
      <c r="E638" s="1155"/>
      <c r="F638" s="1155"/>
      <c r="G638" s="1155"/>
      <c r="H638" s="1155"/>
      <c r="I638" s="1155"/>
      <c r="J638" s="1155"/>
      <c r="K638" s="1154">
        <f>K634-K636</f>
        <v>0</v>
      </c>
      <c r="L638" s="1154"/>
      <c r="M638" s="1154"/>
      <c r="N638" s="1154"/>
      <c r="O638" s="1154"/>
      <c r="P638" s="1154"/>
      <c r="Q638" s="1154"/>
      <c r="R638" s="1154"/>
      <c r="S638" s="1154">
        <f>S634-S636</f>
        <v>0</v>
      </c>
      <c r="T638" s="1154"/>
      <c r="U638" s="1154"/>
      <c r="V638" s="1154"/>
      <c r="W638" s="1154"/>
      <c r="X638" s="1154"/>
      <c r="Y638" s="1154"/>
      <c r="Z638" s="1154"/>
      <c r="AA638" s="1154">
        <f>AA634-AA636</f>
        <v>0</v>
      </c>
      <c r="AB638" s="1154"/>
      <c r="AC638" s="1154"/>
      <c r="AD638" s="1154"/>
      <c r="AE638" s="1154"/>
      <c r="AF638" s="1154"/>
      <c r="AG638" s="1154"/>
      <c r="AH638" s="1154"/>
    </row>
    <row r="639" spans="1:34" hidden="1" x14ac:dyDescent="0.2">
      <c r="A639" s="1155"/>
      <c r="B639" s="1155"/>
      <c r="C639" s="1155"/>
      <c r="D639" s="1155"/>
      <c r="E639" s="1155"/>
      <c r="F639" s="1155"/>
      <c r="G639" s="1155"/>
      <c r="H639" s="1155"/>
      <c r="I639" s="1155"/>
      <c r="J639" s="1155"/>
      <c r="K639" s="1154"/>
      <c r="L639" s="1154"/>
      <c r="M639" s="1154"/>
      <c r="N639" s="1154"/>
      <c r="O639" s="1154"/>
      <c r="P639" s="1154"/>
      <c r="Q639" s="1154"/>
      <c r="R639" s="1154"/>
      <c r="S639" s="1154"/>
      <c r="T639" s="1154"/>
      <c r="U639" s="1154"/>
      <c r="V639" s="1154"/>
      <c r="W639" s="1154"/>
      <c r="X639" s="1154"/>
      <c r="Y639" s="1154"/>
      <c r="Z639" s="1154"/>
      <c r="AA639" s="1154"/>
      <c r="AB639" s="1154"/>
      <c r="AC639" s="1154"/>
      <c r="AD639" s="1154"/>
      <c r="AE639" s="1154"/>
      <c r="AF639" s="1154"/>
      <c r="AG639" s="1154"/>
      <c r="AH639" s="1154"/>
    </row>
    <row r="640" spans="1:34" hidden="1" x14ac:dyDescent="0.2">
      <c r="A640" s="338"/>
      <c r="B640" s="338"/>
      <c r="C640" s="338"/>
      <c r="D640" s="338"/>
      <c r="E640" s="338"/>
      <c r="F640" s="338"/>
      <c r="G640" s="338"/>
      <c r="H640" s="338"/>
      <c r="I640" s="338"/>
      <c r="J640" s="338"/>
      <c r="K640" s="338"/>
      <c r="L640" s="338"/>
      <c r="M640" s="338"/>
      <c r="N640" s="338"/>
      <c r="O640" s="338"/>
      <c r="P640" s="338"/>
      <c r="Q640" s="338"/>
      <c r="R640" s="338"/>
      <c r="S640" s="338"/>
      <c r="T640" s="338"/>
      <c r="U640" s="338"/>
      <c r="V640" s="338"/>
      <c r="W640" s="338"/>
      <c r="X640" s="338"/>
      <c r="Y640" s="338"/>
      <c r="Z640" s="338"/>
      <c r="AA640" s="338"/>
      <c r="AB640" s="338"/>
      <c r="AC640" s="338"/>
      <c r="AD640" s="338"/>
      <c r="AE640" s="338"/>
      <c r="AF640" s="338"/>
      <c r="AG640" s="338"/>
      <c r="AH640" s="338"/>
    </row>
    <row r="641" spans="1:34" hidden="1" x14ac:dyDescent="0.2">
      <c r="A641" s="1156" t="s">
        <v>1724</v>
      </c>
      <c r="B641" s="1157"/>
      <c r="C641" s="1157"/>
      <c r="D641" s="1157"/>
      <c r="E641" s="1157"/>
      <c r="F641" s="1157"/>
      <c r="G641" s="1157"/>
      <c r="H641" s="1157"/>
      <c r="I641" s="1157"/>
      <c r="J641" s="1157"/>
      <c r="K641" s="1157"/>
      <c r="L641" s="1158"/>
      <c r="M641" s="1156" t="s">
        <v>1710</v>
      </c>
      <c r="N641" s="1157"/>
      <c r="O641" s="1157"/>
      <c r="P641" s="1157"/>
      <c r="Q641" s="1157"/>
      <c r="R641" s="1157"/>
      <c r="S641" s="1157"/>
      <c r="T641" s="1157"/>
      <c r="U641" s="1157"/>
      <c r="V641" s="1157"/>
      <c r="W641" s="1158"/>
      <c r="X641" s="1156" t="s">
        <v>1721</v>
      </c>
      <c r="Y641" s="1157"/>
      <c r="Z641" s="1157"/>
      <c r="AA641" s="1157"/>
      <c r="AB641" s="1157"/>
      <c r="AC641" s="1157"/>
      <c r="AD641" s="1157"/>
      <c r="AE641" s="1157"/>
      <c r="AF641" s="1157"/>
      <c r="AG641" s="1157"/>
      <c r="AH641" s="1158"/>
    </row>
    <row r="642" spans="1:34" hidden="1" x14ac:dyDescent="0.2">
      <c r="A642" s="1159"/>
      <c r="B642" s="1160"/>
      <c r="C642" s="1160"/>
      <c r="D642" s="1160"/>
      <c r="E642" s="1160"/>
      <c r="F642" s="1160"/>
      <c r="G642" s="1160"/>
      <c r="H642" s="1160"/>
      <c r="I642" s="1160"/>
      <c r="J642" s="1160"/>
      <c r="K642" s="1160"/>
      <c r="L642" s="1161"/>
      <c r="M642" s="1159"/>
      <c r="N642" s="1160"/>
      <c r="O642" s="1160"/>
      <c r="P642" s="1160"/>
      <c r="Q642" s="1160"/>
      <c r="R642" s="1160"/>
      <c r="S642" s="1160"/>
      <c r="T642" s="1160"/>
      <c r="U642" s="1160"/>
      <c r="V642" s="1160"/>
      <c r="W642" s="1161"/>
      <c r="X642" s="1159"/>
      <c r="Y642" s="1160"/>
      <c r="Z642" s="1160"/>
      <c r="AA642" s="1160"/>
      <c r="AB642" s="1160"/>
      <c r="AC642" s="1160"/>
      <c r="AD642" s="1160"/>
      <c r="AE642" s="1160"/>
      <c r="AF642" s="1160"/>
      <c r="AG642" s="1160"/>
      <c r="AH642" s="1161"/>
    </row>
    <row r="643" spans="1:34" hidden="1" x14ac:dyDescent="0.2">
      <c r="A643" s="1159"/>
      <c r="B643" s="1160"/>
      <c r="C643" s="1160"/>
      <c r="D643" s="1160"/>
      <c r="E643" s="1160"/>
      <c r="F643" s="1160"/>
      <c r="G643" s="1160"/>
      <c r="H643" s="1160"/>
      <c r="I643" s="1160"/>
      <c r="J643" s="1160"/>
      <c r="K643" s="1160"/>
      <c r="L643" s="1161"/>
      <c r="M643" s="1159"/>
      <c r="N643" s="1160"/>
      <c r="O643" s="1160"/>
      <c r="P643" s="1160"/>
      <c r="Q643" s="1160"/>
      <c r="R643" s="1160"/>
      <c r="S643" s="1160"/>
      <c r="T643" s="1160"/>
      <c r="U643" s="1160"/>
      <c r="V643" s="1160"/>
      <c r="W643" s="1161"/>
      <c r="X643" s="1159"/>
      <c r="Y643" s="1160"/>
      <c r="Z643" s="1160"/>
      <c r="AA643" s="1160"/>
      <c r="AB643" s="1160"/>
      <c r="AC643" s="1160"/>
      <c r="AD643" s="1160"/>
      <c r="AE643" s="1160"/>
      <c r="AF643" s="1160"/>
      <c r="AG643" s="1160"/>
      <c r="AH643" s="1161"/>
    </row>
    <row r="644" spans="1:34" hidden="1" x14ac:dyDescent="0.2">
      <c r="A644" s="1162"/>
      <c r="B644" s="1163"/>
      <c r="C644" s="1163"/>
      <c r="D644" s="1163"/>
      <c r="E644" s="1163"/>
      <c r="F644" s="1163"/>
      <c r="G644" s="1163"/>
      <c r="H644" s="1163"/>
      <c r="I644" s="1163"/>
      <c r="J644" s="1163"/>
      <c r="K644" s="1163"/>
      <c r="L644" s="1164"/>
      <c r="M644" s="1162"/>
      <c r="N644" s="1163"/>
      <c r="O644" s="1163"/>
      <c r="P644" s="1163"/>
      <c r="Q644" s="1163"/>
      <c r="R644" s="1163"/>
      <c r="S644" s="1163"/>
      <c r="T644" s="1163"/>
      <c r="U644" s="1163"/>
      <c r="V644" s="1163"/>
      <c r="W644" s="1164"/>
      <c r="X644" s="1162"/>
      <c r="Y644" s="1163"/>
      <c r="Z644" s="1163"/>
      <c r="AA644" s="1163"/>
      <c r="AB644" s="1163"/>
      <c r="AC644" s="1163"/>
      <c r="AD644" s="1163"/>
      <c r="AE644" s="1163"/>
      <c r="AF644" s="1163"/>
      <c r="AG644" s="1163"/>
      <c r="AH644" s="1164"/>
    </row>
    <row r="645" spans="1:34" hidden="1" x14ac:dyDescent="0.2">
      <c r="A645" s="1198" t="s">
        <v>1725</v>
      </c>
      <c r="B645" s="1199"/>
      <c r="C645" s="1199"/>
      <c r="D645" s="1199"/>
      <c r="E645" s="1199"/>
      <c r="F645" s="1199"/>
      <c r="G645" s="1199"/>
      <c r="H645" s="1199"/>
      <c r="I645" s="1199"/>
      <c r="J645" s="1199"/>
      <c r="K645" s="1199"/>
      <c r="L645" s="1200"/>
      <c r="M645" s="1192"/>
      <c r="N645" s="1193"/>
      <c r="O645" s="1193"/>
      <c r="P645" s="1193"/>
      <c r="Q645" s="1193"/>
      <c r="R645" s="1193"/>
      <c r="S645" s="1193"/>
      <c r="T645" s="1193"/>
      <c r="U645" s="1193"/>
      <c r="V645" s="1193"/>
      <c r="W645" s="1194"/>
      <c r="X645" s="1192"/>
      <c r="Y645" s="1193"/>
      <c r="Z645" s="1193"/>
      <c r="AA645" s="1193"/>
      <c r="AB645" s="1193"/>
      <c r="AC645" s="1193"/>
      <c r="AD645" s="1193"/>
      <c r="AE645" s="1193"/>
      <c r="AF645" s="1193"/>
      <c r="AG645" s="1193"/>
      <c r="AH645" s="1194"/>
    </row>
    <row r="646" spans="1:34" hidden="1" x14ac:dyDescent="0.2">
      <c r="A646" s="1201"/>
      <c r="B646" s="1202"/>
      <c r="C646" s="1202"/>
      <c r="D646" s="1202"/>
      <c r="E646" s="1202"/>
      <c r="F646" s="1202"/>
      <c r="G646" s="1202"/>
      <c r="H646" s="1202"/>
      <c r="I646" s="1202"/>
      <c r="J646" s="1202"/>
      <c r="K646" s="1202"/>
      <c r="L646" s="1203"/>
      <c r="M646" s="1195"/>
      <c r="N646" s="1196"/>
      <c r="O646" s="1196"/>
      <c r="P646" s="1196"/>
      <c r="Q646" s="1196"/>
      <c r="R646" s="1196"/>
      <c r="S646" s="1196"/>
      <c r="T646" s="1196"/>
      <c r="U646" s="1196"/>
      <c r="V646" s="1196"/>
      <c r="W646" s="1197"/>
      <c r="X646" s="1195"/>
      <c r="Y646" s="1196"/>
      <c r="Z646" s="1196"/>
      <c r="AA646" s="1196"/>
      <c r="AB646" s="1196"/>
      <c r="AC646" s="1196"/>
      <c r="AD646" s="1196"/>
      <c r="AE646" s="1196"/>
      <c r="AF646" s="1196"/>
      <c r="AG646" s="1196"/>
      <c r="AH646" s="1197"/>
    </row>
    <row r="647" spans="1:34" hidden="1" x14ac:dyDescent="0.2">
      <c r="A647" s="1204"/>
      <c r="B647" s="1205"/>
      <c r="C647" s="1205"/>
      <c r="D647" s="1205"/>
      <c r="E647" s="1205"/>
      <c r="F647" s="1205"/>
      <c r="G647" s="1205"/>
      <c r="H647" s="1205"/>
      <c r="I647" s="1205"/>
      <c r="J647" s="1205"/>
      <c r="K647" s="1205"/>
      <c r="L647" s="1206"/>
      <c r="M647" s="1207"/>
      <c r="N647" s="1208"/>
      <c r="O647" s="1208"/>
      <c r="P647" s="1208"/>
      <c r="Q647" s="1208"/>
      <c r="R647" s="1208"/>
      <c r="S647" s="1208"/>
      <c r="T647" s="1208"/>
      <c r="U647" s="1208"/>
      <c r="V647" s="1208"/>
      <c r="W647" s="1209"/>
      <c r="X647" s="1207"/>
      <c r="Y647" s="1208"/>
      <c r="Z647" s="1208"/>
      <c r="AA647" s="1208"/>
      <c r="AB647" s="1208"/>
      <c r="AC647" s="1208"/>
      <c r="AD647" s="1208"/>
      <c r="AE647" s="1208"/>
      <c r="AF647" s="1208"/>
      <c r="AG647" s="1208"/>
      <c r="AH647" s="1209"/>
    </row>
    <row r="648" spans="1:34" hidden="1" x14ac:dyDescent="0.2">
      <c r="A648" s="1198" t="s">
        <v>1718</v>
      </c>
      <c r="B648" s="1199"/>
      <c r="C648" s="1199"/>
      <c r="D648" s="1199"/>
      <c r="E648" s="1199"/>
      <c r="F648" s="1199"/>
      <c r="G648" s="1199"/>
      <c r="H648" s="1199"/>
      <c r="I648" s="1199"/>
      <c r="J648" s="1199"/>
      <c r="K648" s="1199"/>
      <c r="L648" s="1200"/>
      <c r="M648" s="1192"/>
      <c r="N648" s="1193"/>
      <c r="O648" s="1193"/>
      <c r="P648" s="1193"/>
      <c r="Q648" s="1193"/>
      <c r="R648" s="1193"/>
      <c r="S648" s="1193"/>
      <c r="T648" s="1193"/>
      <c r="U648" s="1193"/>
      <c r="V648" s="1193"/>
      <c r="W648" s="1194"/>
      <c r="X648" s="1192"/>
      <c r="Y648" s="1193"/>
      <c r="Z648" s="1193"/>
      <c r="AA648" s="1193"/>
      <c r="AB648" s="1193"/>
      <c r="AC648" s="1193"/>
      <c r="AD648" s="1193"/>
      <c r="AE648" s="1193"/>
      <c r="AF648" s="1193"/>
      <c r="AG648" s="1193"/>
      <c r="AH648" s="1194"/>
    </row>
    <row r="649" spans="1:34" hidden="1" x14ac:dyDescent="0.2">
      <c r="A649" s="1201"/>
      <c r="B649" s="1202"/>
      <c r="C649" s="1202"/>
      <c r="D649" s="1202"/>
      <c r="E649" s="1202"/>
      <c r="F649" s="1202"/>
      <c r="G649" s="1202"/>
      <c r="H649" s="1202"/>
      <c r="I649" s="1202"/>
      <c r="J649" s="1202"/>
      <c r="K649" s="1202"/>
      <c r="L649" s="1203"/>
      <c r="M649" s="1195"/>
      <c r="N649" s="1196"/>
      <c r="O649" s="1196"/>
      <c r="P649" s="1196"/>
      <c r="Q649" s="1196"/>
      <c r="R649" s="1196"/>
      <c r="S649" s="1196"/>
      <c r="T649" s="1196"/>
      <c r="U649" s="1196"/>
      <c r="V649" s="1196"/>
      <c r="W649" s="1197"/>
      <c r="X649" s="1195"/>
      <c r="Y649" s="1196"/>
      <c r="Z649" s="1196"/>
      <c r="AA649" s="1196"/>
      <c r="AB649" s="1196"/>
      <c r="AC649" s="1196"/>
      <c r="AD649" s="1196"/>
      <c r="AE649" s="1196"/>
      <c r="AF649" s="1196"/>
      <c r="AG649" s="1196"/>
      <c r="AH649" s="1197"/>
    </row>
    <row r="650" spans="1:34" hidden="1" x14ac:dyDescent="0.2">
      <c r="A650" s="1204"/>
      <c r="B650" s="1205"/>
      <c r="C650" s="1205"/>
      <c r="D650" s="1205"/>
      <c r="E650" s="1205"/>
      <c r="F650" s="1205"/>
      <c r="G650" s="1205"/>
      <c r="H650" s="1205"/>
      <c r="I650" s="1205"/>
      <c r="J650" s="1205"/>
      <c r="K650" s="1205"/>
      <c r="L650" s="1206"/>
      <c r="M650" s="1207"/>
      <c r="N650" s="1208"/>
      <c r="O650" s="1208"/>
      <c r="P650" s="1208"/>
      <c r="Q650" s="1208"/>
      <c r="R650" s="1208"/>
      <c r="S650" s="1208"/>
      <c r="T650" s="1208"/>
      <c r="U650" s="1208"/>
      <c r="V650" s="1208"/>
      <c r="W650" s="1209"/>
      <c r="X650" s="1207"/>
      <c r="Y650" s="1208"/>
      <c r="Z650" s="1208"/>
      <c r="AA650" s="1208"/>
      <c r="AB650" s="1208"/>
      <c r="AC650" s="1208"/>
      <c r="AD650" s="1208"/>
      <c r="AE650" s="1208"/>
      <c r="AF650" s="1208"/>
      <c r="AG650" s="1208"/>
      <c r="AH650" s="1209"/>
    </row>
    <row r="651" spans="1:34" hidden="1" x14ac:dyDescent="0.2">
      <c r="A651" s="1191" t="s">
        <v>1719</v>
      </c>
      <c r="B651" s="1191"/>
      <c r="C651" s="1191"/>
      <c r="D651" s="1191"/>
      <c r="E651" s="1191"/>
      <c r="F651" s="1191"/>
      <c r="G651" s="1191"/>
      <c r="H651" s="1191"/>
      <c r="I651" s="1191"/>
      <c r="J651" s="1191"/>
      <c r="K651" s="1191"/>
      <c r="L651" s="1191"/>
      <c r="M651" s="1192"/>
      <c r="N651" s="1193"/>
      <c r="O651" s="1193"/>
      <c r="P651" s="1193"/>
      <c r="Q651" s="1193"/>
      <c r="R651" s="1193"/>
      <c r="S651" s="1193"/>
      <c r="T651" s="1193"/>
      <c r="U651" s="1193"/>
      <c r="V651" s="1193"/>
      <c r="W651" s="1194"/>
      <c r="X651" s="1192"/>
      <c r="Y651" s="1193"/>
      <c r="Z651" s="1193"/>
      <c r="AA651" s="1193"/>
      <c r="AB651" s="1193"/>
      <c r="AC651" s="1193"/>
      <c r="AD651" s="1193"/>
      <c r="AE651" s="1193"/>
      <c r="AF651" s="1193"/>
      <c r="AG651" s="1193"/>
      <c r="AH651" s="1194"/>
    </row>
    <row r="652" spans="1:34" hidden="1" x14ac:dyDescent="0.2">
      <c r="A652" s="1191"/>
      <c r="B652" s="1191"/>
      <c r="C652" s="1191"/>
      <c r="D652" s="1191"/>
      <c r="E652" s="1191"/>
      <c r="F652" s="1191"/>
      <c r="G652" s="1191"/>
      <c r="H652" s="1191"/>
      <c r="I652" s="1191"/>
      <c r="J652" s="1191"/>
      <c r="K652" s="1191"/>
      <c r="L652" s="1191"/>
      <c r="M652" s="1195"/>
      <c r="N652" s="1196"/>
      <c r="O652" s="1196"/>
      <c r="P652" s="1196"/>
      <c r="Q652" s="1196"/>
      <c r="R652" s="1196"/>
      <c r="S652" s="1196"/>
      <c r="T652" s="1196"/>
      <c r="U652" s="1196"/>
      <c r="V652" s="1196"/>
      <c r="W652" s="1197"/>
      <c r="X652" s="1195"/>
      <c r="Y652" s="1196"/>
      <c r="Z652" s="1196"/>
      <c r="AA652" s="1196"/>
      <c r="AB652" s="1196"/>
      <c r="AC652" s="1196"/>
      <c r="AD652" s="1196"/>
      <c r="AE652" s="1196"/>
      <c r="AF652" s="1196"/>
      <c r="AG652" s="1196"/>
      <c r="AH652" s="1197"/>
    </row>
    <row r="653" spans="1:34" hidden="1" x14ac:dyDescent="0.2">
      <c r="A653" s="1191" t="s">
        <v>1720</v>
      </c>
      <c r="B653" s="1191"/>
      <c r="C653" s="1191"/>
      <c r="D653" s="1191"/>
      <c r="E653" s="1191"/>
      <c r="F653" s="1191"/>
      <c r="G653" s="1191"/>
      <c r="H653" s="1191"/>
      <c r="I653" s="1191"/>
      <c r="J653" s="1191"/>
      <c r="K653" s="1191"/>
      <c r="L653" s="1191"/>
      <c r="M653" s="1154"/>
      <c r="N653" s="1154"/>
      <c r="O653" s="1154"/>
      <c r="P653" s="1154"/>
      <c r="Q653" s="1154"/>
      <c r="R653" s="1154"/>
      <c r="S653" s="1154"/>
      <c r="T653" s="1154"/>
      <c r="U653" s="1154"/>
      <c r="V653" s="1154"/>
      <c r="W653" s="1154"/>
      <c r="X653" s="1154"/>
      <c r="Y653" s="1154"/>
      <c r="Z653" s="1154"/>
      <c r="AA653" s="1154"/>
      <c r="AB653" s="1154"/>
      <c r="AC653" s="1154"/>
      <c r="AD653" s="1154"/>
      <c r="AE653" s="1154"/>
      <c r="AF653" s="1154"/>
      <c r="AG653" s="1154"/>
      <c r="AH653" s="1154"/>
    </row>
    <row r="654" spans="1:34" hidden="1" x14ac:dyDescent="0.2">
      <c r="A654" s="1191"/>
      <c r="B654" s="1191"/>
      <c r="C654" s="1191"/>
      <c r="D654" s="1191"/>
      <c r="E654" s="1191"/>
      <c r="F654" s="1191"/>
      <c r="G654" s="1191"/>
      <c r="H654" s="1191"/>
      <c r="I654" s="1191"/>
      <c r="J654" s="1191"/>
      <c r="K654" s="1191"/>
      <c r="L654" s="1191"/>
      <c r="M654" s="1154"/>
      <c r="N654" s="1154"/>
      <c r="O654" s="1154"/>
      <c r="P654" s="1154"/>
      <c r="Q654" s="1154"/>
      <c r="R654" s="1154"/>
      <c r="S654" s="1154"/>
      <c r="T654" s="1154"/>
      <c r="U654" s="1154"/>
      <c r="V654" s="1154"/>
      <c r="W654" s="1154"/>
      <c r="X654" s="1154"/>
      <c r="Y654" s="1154"/>
      <c r="Z654" s="1154"/>
      <c r="AA654" s="1154"/>
      <c r="AB654" s="1154"/>
      <c r="AC654" s="1154"/>
      <c r="AD654" s="1154"/>
      <c r="AE654" s="1154"/>
      <c r="AF654" s="1154"/>
      <c r="AG654" s="1154"/>
      <c r="AH654" s="1154"/>
    </row>
    <row r="655" spans="1:34" hidden="1" x14ac:dyDescent="0.2"/>
    <row r="657" spans="1:37" s="272" customFormat="1" ht="15" customHeight="1" x14ac:dyDescent="0.2">
      <c r="A657" s="431">
        <v>6</v>
      </c>
      <c r="B657" s="421"/>
      <c r="C657" s="421"/>
      <c r="D657" s="432" t="s">
        <v>1726</v>
      </c>
      <c r="E657" s="433"/>
      <c r="F657" s="433"/>
      <c r="G657" s="433"/>
      <c r="H657" s="433"/>
      <c r="I657" s="433"/>
      <c r="J657" s="433"/>
      <c r="K657" s="433"/>
      <c r="L657" s="433"/>
      <c r="M657" s="433"/>
      <c r="N657" s="433"/>
      <c r="O657" s="433"/>
      <c r="P657" s="433"/>
      <c r="Q657" s="433"/>
      <c r="R657" s="433"/>
      <c r="S657" s="433"/>
      <c r="T657" s="433"/>
      <c r="U657" s="433"/>
      <c r="V657" s="433"/>
      <c r="W657" s="433"/>
      <c r="X657" s="433"/>
      <c r="Y657" s="433"/>
      <c r="Z657" s="433"/>
      <c r="AA657" s="433"/>
      <c r="AB657" s="433"/>
      <c r="AC657" s="433"/>
      <c r="AD657" s="433"/>
      <c r="AE657" s="433"/>
      <c r="AF657" s="433"/>
      <c r="AG657" s="433"/>
      <c r="AH657" s="433"/>
      <c r="AI657" s="274"/>
      <c r="AJ657" s="274"/>
      <c r="AK657" s="274"/>
    </row>
    <row r="658" spans="1:37" s="272" customFormat="1" x14ac:dyDescent="0.2">
      <c r="A658" s="338"/>
      <c r="B658" s="338"/>
      <c r="C658" s="338"/>
      <c r="D658" s="338"/>
      <c r="E658" s="338"/>
      <c r="F658" s="338"/>
      <c r="G658" s="338"/>
      <c r="H658" s="338"/>
      <c r="I658" s="338"/>
      <c r="J658" s="338"/>
      <c r="K658" s="338"/>
      <c r="L658" s="338"/>
      <c r="M658" s="338"/>
      <c r="N658" s="338"/>
      <c r="O658" s="338"/>
      <c r="P658" s="338"/>
      <c r="Q658" s="338"/>
      <c r="R658" s="338"/>
      <c r="S658" s="338"/>
      <c r="T658" s="338"/>
      <c r="U658" s="338"/>
      <c r="V658" s="338"/>
      <c r="W658" s="338"/>
      <c r="X658" s="338"/>
      <c r="Y658" s="338"/>
      <c r="Z658" s="338"/>
      <c r="AA658" s="338"/>
      <c r="AB658" s="338"/>
      <c r="AC658" s="338"/>
      <c r="AD658" s="338"/>
      <c r="AE658" s="338"/>
      <c r="AF658" s="338"/>
      <c r="AG658" s="338"/>
      <c r="AH658" s="338"/>
    </row>
    <row r="659" spans="1:37" x14ac:dyDescent="0.2">
      <c r="A659" s="751" t="s">
        <v>2333</v>
      </c>
      <c r="B659" s="1136"/>
      <c r="C659" s="1136"/>
      <c r="D659" s="1136"/>
      <c r="E659" s="1136"/>
      <c r="F659" s="1136"/>
      <c r="G659" s="1136"/>
      <c r="H659" s="1136"/>
      <c r="I659" s="1136"/>
      <c r="J659" s="1136"/>
      <c r="K659" s="1136"/>
      <c r="L659" s="1136"/>
      <c r="M659" s="1136"/>
      <c r="N659" s="1136"/>
      <c r="O659" s="1136"/>
      <c r="P659" s="1136"/>
      <c r="Q659" s="1136"/>
      <c r="R659" s="1136"/>
      <c r="S659" s="1136"/>
      <c r="T659" s="1136"/>
      <c r="U659" s="1136"/>
      <c r="V659" s="1136"/>
      <c r="W659" s="1136"/>
      <c r="X659" s="1136"/>
      <c r="Y659" s="1136"/>
      <c r="Z659" s="1136"/>
      <c r="AA659" s="1136"/>
      <c r="AB659" s="1136"/>
      <c r="AC659" s="1136"/>
      <c r="AD659" s="1136"/>
      <c r="AE659" s="1136"/>
      <c r="AF659" s="1136"/>
      <c r="AG659" s="1136"/>
      <c r="AH659" s="1136"/>
    </row>
    <row r="660" spans="1:37" x14ac:dyDescent="0.2">
      <c r="A660" s="338"/>
      <c r="B660" s="338"/>
      <c r="C660" s="338"/>
      <c r="D660" s="338"/>
      <c r="E660" s="338"/>
      <c r="F660" s="338"/>
      <c r="G660" s="338"/>
      <c r="H660" s="338"/>
      <c r="I660" s="338"/>
      <c r="J660" s="338"/>
      <c r="K660" s="338"/>
      <c r="L660" s="338"/>
      <c r="M660" s="338"/>
      <c r="N660" s="338"/>
      <c r="O660" s="338"/>
      <c r="P660" s="338"/>
      <c r="Q660" s="338"/>
      <c r="R660" s="338"/>
      <c r="S660" s="338"/>
      <c r="T660" s="338"/>
      <c r="U660" s="338"/>
      <c r="V660" s="338"/>
      <c r="W660" s="338"/>
      <c r="X660" s="338"/>
      <c r="Y660" s="338"/>
      <c r="Z660" s="338"/>
      <c r="AA660" s="338"/>
      <c r="AB660" s="338"/>
      <c r="AC660" s="338"/>
      <c r="AD660" s="338"/>
      <c r="AE660" s="338"/>
      <c r="AF660" s="338"/>
      <c r="AG660" s="338"/>
      <c r="AH660" s="338"/>
    </row>
    <row r="661" spans="1:37" x14ac:dyDescent="0.2">
      <c r="A661" s="1137" t="s">
        <v>1727</v>
      </c>
      <c r="B661" s="1137"/>
      <c r="C661" s="1137"/>
      <c r="D661" s="1137"/>
      <c r="E661" s="1137"/>
      <c r="F661" s="1137"/>
      <c r="G661" s="1137"/>
      <c r="H661" s="1137"/>
      <c r="I661" s="1137"/>
      <c r="J661" s="1137" t="s">
        <v>510</v>
      </c>
      <c r="K661" s="1137"/>
      <c r="L661" s="1137"/>
      <c r="M661" s="1137"/>
      <c r="N661" s="1137"/>
      <c r="O661" s="1137"/>
      <c r="P661" s="1137"/>
      <c r="Q661" s="1137"/>
      <c r="R661" s="1137"/>
      <c r="S661" s="1137"/>
      <c r="T661" s="1137"/>
      <c r="U661" s="1137"/>
      <c r="V661" s="1137"/>
      <c r="W661" s="1137"/>
      <c r="X661" s="1137"/>
      <c r="Y661" s="1137"/>
      <c r="Z661" s="1137"/>
      <c r="AA661" s="1137"/>
      <c r="AB661" s="1137"/>
      <c r="AC661" s="1137"/>
      <c r="AD661" s="1137"/>
      <c r="AE661" s="1137"/>
      <c r="AF661" s="1137"/>
      <c r="AG661" s="1137"/>
      <c r="AH661" s="1137"/>
    </row>
    <row r="662" spans="1:37" x14ac:dyDescent="0.2">
      <c r="A662" s="1137"/>
      <c r="B662" s="1137"/>
      <c r="C662" s="1137"/>
      <c r="D662" s="1137"/>
      <c r="E662" s="1137"/>
      <c r="F662" s="1137"/>
      <c r="G662" s="1137"/>
      <c r="H662" s="1137"/>
      <c r="I662" s="1137"/>
      <c r="J662" s="1137" t="s">
        <v>1690</v>
      </c>
      <c r="K662" s="1137"/>
      <c r="L662" s="1137"/>
      <c r="M662" s="1137"/>
      <c r="N662" s="1137"/>
      <c r="O662" s="1137" t="s">
        <v>1691</v>
      </c>
      <c r="P662" s="1137"/>
      <c r="Q662" s="1137"/>
      <c r="R662" s="1137"/>
      <c r="S662" s="1137"/>
      <c r="T662" s="1137" t="s">
        <v>1692</v>
      </c>
      <c r="U662" s="1137"/>
      <c r="V662" s="1137"/>
      <c r="W662" s="1137"/>
      <c r="X662" s="1137"/>
      <c r="Y662" s="1137" t="s">
        <v>1693</v>
      </c>
      <c r="Z662" s="1137"/>
      <c r="AA662" s="1137"/>
      <c r="AB662" s="1137"/>
      <c r="AC662" s="1137"/>
      <c r="AD662" s="1137" t="s">
        <v>1694</v>
      </c>
      <c r="AE662" s="1137"/>
      <c r="AF662" s="1137"/>
      <c r="AG662" s="1137"/>
      <c r="AH662" s="1137"/>
    </row>
    <row r="663" spans="1:37" x14ac:dyDescent="0.2">
      <c r="A663" s="1137"/>
      <c r="B663" s="1137"/>
      <c r="C663" s="1137"/>
      <c r="D663" s="1137"/>
      <c r="E663" s="1137"/>
      <c r="F663" s="1137"/>
      <c r="G663" s="1137"/>
      <c r="H663" s="1137"/>
      <c r="I663" s="1137"/>
      <c r="J663" s="1137"/>
      <c r="K663" s="1137"/>
      <c r="L663" s="1137"/>
      <c r="M663" s="1137"/>
      <c r="N663" s="1137"/>
      <c r="O663" s="1137"/>
      <c r="P663" s="1137"/>
      <c r="Q663" s="1137"/>
      <c r="R663" s="1137"/>
      <c r="S663" s="1137"/>
      <c r="T663" s="1137"/>
      <c r="U663" s="1137"/>
      <c r="V663" s="1137"/>
      <c r="W663" s="1137"/>
      <c r="X663" s="1137"/>
      <c r="Y663" s="1137"/>
      <c r="Z663" s="1137"/>
      <c r="AA663" s="1137"/>
      <c r="AB663" s="1137"/>
      <c r="AC663" s="1137"/>
      <c r="AD663" s="1137"/>
      <c r="AE663" s="1137"/>
      <c r="AF663" s="1137"/>
      <c r="AG663" s="1137"/>
      <c r="AH663" s="1137"/>
    </row>
    <row r="664" spans="1:37" x14ac:dyDescent="0.2">
      <c r="A664" s="1137"/>
      <c r="B664" s="1137"/>
      <c r="C664" s="1137"/>
      <c r="D664" s="1137"/>
      <c r="E664" s="1137"/>
      <c r="F664" s="1137"/>
      <c r="G664" s="1137"/>
      <c r="H664" s="1137"/>
      <c r="I664" s="1137"/>
      <c r="J664" s="1137"/>
      <c r="K664" s="1137"/>
      <c r="L664" s="1137"/>
      <c r="M664" s="1137"/>
      <c r="N664" s="1137"/>
      <c r="O664" s="1137"/>
      <c r="P664" s="1137"/>
      <c r="Q664" s="1137"/>
      <c r="R664" s="1137"/>
      <c r="S664" s="1137"/>
      <c r="T664" s="1137"/>
      <c r="U664" s="1137"/>
      <c r="V664" s="1137"/>
      <c r="W664" s="1137"/>
      <c r="X664" s="1137"/>
      <c r="Y664" s="1137"/>
      <c r="Z664" s="1137"/>
      <c r="AA664" s="1137"/>
      <c r="AB664" s="1137"/>
      <c r="AC664" s="1137"/>
      <c r="AD664" s="1137"/>
      <c r="AE664" s="1137"/>
      <c r="AF664" s="1137"/>
      <c r="AG664" s="1137"/>
      <c r="AH664" s="1137"/>
    </row>
    <row r="665" spans="1:37" x14ac:dyDescent="0.2">
      <c r="A665" s="1170"/>
      <c r="B665" s="1170"/>
      <c r="C665" s="1170"/>
      <c r="D665" s="1170"/>
      <c r="E665" s="1170"/>
      <c r="F665" s="1170"/>
      <c r="G665" s="1170"/>
      <c r="H665" s="1170"/>
      <c r="I665" s="1170"/>
      <c r="J665" s="1170"/>
      <c r="K665" s="1170"/>
      <c r="L665" s="1170"/>
      <c r="M665" s="1170"/>
      <c r="N665" s="1170"/>
      <c r="O665" s="1170"/>
      <c r="P665" s="1170"/>
      <c r="Q665" s="1170"/>
      <c r="R665" s="1170"/>
      <c r="S665" s="1170"/>
      <c r="T665" s="1170"/>
      <c r="U665" s="1170"/>
      <c r="V665" s="1170"/>
      <c r="W665" s="1170"/>
      <c r="X665" s="1170"/>
      <c r="Y665" s="1170"/>
      <c r="Z665" s="1170"/>
      <c r="AA665" s="1170"/>
      <c r="AB665" s="1170"/>
      <c r="AC665" s="1170"/>
      <c r="AD665" s="1170"/>
      <c r="AE665" s="1170"/>
      <c r="AF665" s="1170"/>
      <c r="AG665" s="1170"/>
      <c r="AH665" s="1170"/>
    </row>
    <row r="666" spans="1:37" x14ac:dyDescent="0.2">
      <c r="A666" s="1170"/>
      <c r="B666" s="1170"/>
      <c r="C666" s="1170"/>
      <c r="D666" s="1170"/>
      <c r="E666" s="1170"/>
      <c r="F666" s="1170"/>
      <c r="G666" s="1170"/>
      <c r="H666" s="1170"/>
      <c r="I666" s="1170"/>
      <c r="J666" s="1170"/>
      <c r="K666" s="1170"/>
      <c r="L666" s="1170"/>
      <c r="M666" s="1170"/>
      <c r="N666" s="1170"/>
      <c r="O666" s="1170"/>
      <c r="P666" s="1170"/>
      <c r="Q666" s="1170"/>
      <c r="R666" s="1170"/>
      <c r="S666" s="1170"/>
      <c r="T666" s="1170"/>
      <c r="U666" s="1170"/>
      <c r="V666" s="1170"/>
      <c r="W666" s="1170"/>
      <c r="X666" s="1170"/>
      <c r="Y666" s="1170"/>
      <c r="Z666" s="1170"/>
      <c r="AA666" s="1170"/>
      <c r="AB666" s="1170"/>
      <c r="AC666" s="1170"/>
      <c r="AD666" s="1170"/>
      <c r="AE666" s="1170"/>
      <c r="AF666" s="1170"/>
      <c r="AG666" s="1170"/>
      <c r="AH666" s="1170"/>
    </row>
    <row r="667" spans="1:37" x14ac:dyDescent="0.2">
      <c r="A667" s="1139" t="s">
        <v>1728</v>
      </c>
      <c r="B667" s="1140"/>
      <c r="C667" s="1140"/>
      <c r="D667" s="1140"/>
      <c r="E667" s="1140"/>
      <c r="F667" s="1140"/>
      <c r="G667" s="1140"/>
      <c r="H667" s="1140"/>
      <c r="I667" s="1141"/>
      <c r="J667" s="1171">
        <v>52270</v>
      </c>
      <c r="K667" s="1186"/>
      <c r="L667" s="1186"/>
      <c r="M667" s="1186"/>
      <c r="N667" s="1187"/>
      <c r="O667" s="1171">
        <v>22147</v>
      </c>
      <c r="P667" s="1186"/>
      <c r="Q667" s="1186"/>
      <c r="R667" s="1186"/>
      <c r="S667" s="1187"/>
      <c r="T667" s="1171"/>
      <c r="U667" s="1186"/>
      <c r="V667" s="1186"/>
      <c r="W667" s="1186"/>
      <c r="X667" s="1187"/>
      <c r="Y667" s="1171">
        <v>10609</v>
      </c>
      <c r="Z667" s="1186"/>
      <c r="AA667" s="1186"/>
      <c r="AB667" s="1186"/>
      <c r="AC667" s="1187"/>
      <c r="AD667" s="1171">
        <f>J667+O667-T667-Y667</f>
        <v>63808</v>
      </c>
      <c r="AE667" s="1186"/>
      <c r="AF667" s="1186"/>
      <c r="AG667" s="1186"/>
      <c r="AH667" s="1187"/>
    </row>
    <row r="668" spans="1:37" x14ac:dyDescent="0.2">
      <c r="A668" s="1142"/>
      <c r="B668" s="1143"/>
      <c r="C668" s="1143"/>
      <c r="D668" s="1143"/>
      <c r="E668" s="1143"/>
      <c r="F668" s="1143"/>
      <c r="G668" s="1143"/>
      <c r="H668" s="1143"/>
      <c r="I668" s="1144"/>
      <c r="J668" s="1188"/>
      <c r="K668" s="1189"/>
      <c r="L668" s="1189"/>
      <c r="M668" s="1189"/>
      <c r="N668" s="1190"/>
      <c r="O668" s="1188"/>
      <c r="P668" s="1189"/>
      <c r="Q668" s="1189"/>
      <c r="R668" s="1189"/>
      <c r="S668" s="1190"/>
      <c r="T668" s="1188"/>
      <c r="U668" s="1189"/>
      <c r="V668" s="1189"/>
      <c r="W668" s="1189"/>
      <c r="X668" s="1190"/>
      <c r="Y668" s="1188"/>
      <c r="Z668" s="1189"/>
      <c r="AA668" s="1189"/>
      <c r="AB668" s="1189"/>
      <c r="AC668" s="1190"/>
      <c r="AD668" s="1188"/>
      <c r="AE668" s="1189"/>
      <c r="AF668" s="1189"/>
      <c r="AG668" s="1189"/>
      <c r="AH668" s="1190"/>
      <c r="AI668" s="271" t="str">
        <f>IF(ROUND(AD667-A!D93-A!D120,0)=0,"","CHYBA")</f>
        <v/>
      </c>
      <c r="AJ668" s="271" t="s">
        <v>2378</v>
      </c>
    </row>
    <row r="669" spans="1:37" s="272" customFormat="1" x14ac:dyDescent="0.2">
      <c r="A669" s="1139" t="s">
        <v>1729</v>
      </c>
      <c r="B669" s="1140"/>
      <c r="C669" s="1140"/>
      <c r="D669" s="1140"/>
      <c r="E669" s="1140"/>
      <c r="F669" s="1140"/>
      <c r="G669" s="1140"/>
      <c r="H669" s="1140"/>
      <c r="I669" s="1141"/>
      <c r="J669" s="1171"/>
      <c r="K669" s="1186"/>
      <c r="L669" s="1186"/>
      <c r="M669" s="1186"/>
      <c r="N669" s="1187"/>
      <c r="O669" s="1171"/>
      <c r="P669" s="1186"/>
      <c r="Q669" s="1186"/>
      <c r="R669" s="1186"/>
      <c r="S669" s="1187"/>
      <c r="T669" s="1171"/>
      <c r="U669" s="1186"/>
      <c r="V669" s="1186"/>
      <c r="W669" s="1186"/>
      <c r="X669" s="1187"/>
      <c r="Y669" s="1171"/>
      <c r="Z669" s="1186"/>
      <c r="AA669" s="1186"/>
      <c r="AB669" s="1186"/>
      <c r="AC669" s="1187"/>
      <c r="AD669" s="1171">
        <f>J669+O669-T669-Y669</f>
        <v>0</v>
      </c>
      <c r="AE669" s="1186"/>
      <c r="AF669" s="1186"/>
      <c r="AG669" s="1186"/>
      <c r="AH669" s="1187"/>
    </row>
    <row r="670" spans="1:37" s="272" customFormat="1" x14ac:dyDescent="0.2">
      <c r="A670" s="1142"/>
      <c r="B670" s="1143"/>
      <c r="C670" s="1143"/>
      <c r="D670" s="1143"/>
      <c r="E670" s="1143"/>
      <c r="F670" s="1143"/>
      <c r="G670" s="1143"/>
      <c r="H670" s="1143"/>
      <c r="I670" s="1144"/>
      <c r="J670" s="1188"/>
      <c r="K670" s="1189"/>
      <c r="L670" s="1189"/>
      <c r="M670" s="1189"/>
      <c r="N670" s="1190"/>
      <c r="O670" s="1188"/>
      <c r="P670" s="1189"/>
      <c r="Q670" s="1189"/>
      <c r="R670" s="1189"/>
      <c r="S670" s="1190"/>
      <c r="T670" s="1188"/>
      <c r="U670" s="1189"/>
      <c r="V670" s="1189"/>
      <c r="W670" s="1189"/>
      <c r="X670" s="1190"/>
      <c r="Y670" s="1188"/>
      <c r="Z670" s="1189"/>
      <c r="AA670" s="1189"/>
      <c r="AB670" s="1189"/>
      <c r="AC670" s="1190"/>
      <c r="AD670" s="1188"/>
      <c r="AE670" s="1189"/>
      <c r="AF670" s="1189"/>
      <c r="AG670" s="1189"/>
      <c r="AH670" s="1190"/>
      <c r="AI670" s="272" t="str">
        <f>IF(ROUND(AD669-A!D106-A!D133,0)=0,"","CHYBA")</f>
        <v/>
      </c>
      <c r="AJ670" s="272" t="s">
        <v>2378</v>
      </c>
    </row>
    <row r="671" spans="1:37" x14ac:dyDescent="0.2">
      <c r="A671" s="1139" t="s">
        <v>1730</v>
      </c>
      <c r="B671" s="1140"/>
      <c r="C671" s="1140"/>
      <c r="D671" s="1140"/>
      <c r="E671" s="1140"/>
      <c r="F671" s="1140"/>
      <c r="G671" s="1140"/>
      <c r="H671" s="1140"/>
      <c r="I671" s="1141"/>
      <c r="J671" s="1171"/>
      <c r="K671" s="1186"/>
      <c r="L671" s="1186"/>
      <c r="M671" s="1186"/>
      <c r="N671" s="1187"/>
      <c r="O671" s="1171"/>
      <c r="P671" s="1186"/>
      <c r="Q671" s="1186"/>
      <c r="R671" s="1186"/>
      <c r="S671" s="1187"/>
      <c r="T671" s="1171"/>
      <c r="U671" s="1186"/>
      <c r="V671" s="1186"/>
      <c r="W671" s="1186"/>
      <c r="X671" s="1187"/>
      <c r="Y671" s="1171"/>
      <c r="Z671" s="1186"/>
      <c r="AA671" s="1186"/>
      <c r="AB671" s="1186"/>
      <c r="AC671" s="1187"/>
      <c r="AD671" s="1171">
        <f>J671+O671-T671-Y671</f>
        <v>0</v>
      </c>
      <c r="AE671" s="1186"/>
      <c r="AF671" s="1186"/>
      <c r="AG671" s="1186"/>
      <c r="AH671" s="1187"/>
    </row>
    <row r="672" spans="1:37" x14ac:dyDescent="0.2">
      <c r="A672" s="1142"/>
      <c r="B672" s="1143"/>
      <c r="C672" s="1143"/>
      <c r="D672" s="1143"/>
      <c r="E672" s="1143"/>
      <c r="F672" s="1143"/>
      <c r="G672" s="1143"/>
      <c r="H672" s="1143"/>
      <c r="I672" s="1144"/>
      <c r="J672" s="1188"/>
      <c r="K672" s="1189"/>
      <c r="L672" s="1189"/>
      <c r="M672" s="1189"/>
      <c r="N672" s="1190"/>
      <c r="O672" s="1188"/>
      <c r="P672" s="1189"/>
      <c r="Q672" s="1189"/>
      <c r="R672" s="1189"/>
      <c r="S672" s="1190"/>
      <c r="T672" s="1188"/>
      <c r="U672" s="1189"/>
      <c r="V672" s="1189"/>
      <c r="W672" s="1189"/>
      <c r="X672" s="1190"/>
      <c r="Y672" s="1188"/>
      <c r="Z672" s="1189"/>
      <c r="AA672" s="1189"/>
      <c r="AB672" s="1189"/>
      <c r="AC672" s="1190"/>
      <c r="AD672" s="1188"/>
      <c r="AE672" s="1189"/>
      <c r="AF672" s="1189"/>
      <c r="AG672" s="1189"/>
      <c r="AH672" s="1190"/>
      <c r="AI672" s="271" t="str">
        <f>IF(ROUND(AD671-A!D108-A!D135,0)=0,"","CHYBA")</f>
        <v/>
      </c>
      <c r="AJ672" s="272" t="s">
        <v>2378</v>
      </c>
    </row>
    <row r="673" spans="1:36" x14ac:dyDescent="0.2">
      <c r="A673" s="1139" t="s">
        <v>1731</v>
      </c>
      <c r="B673" s="1140"/>
      <c r="C673" s="1140"/>
      <c r="D673" s="1140"/>
      <c r="E673" s="1140"/>
      <c r="F673" s="1140"/>
      <c r="G673" s="1140"/>
      <c r="H673" s="1140"/>
      <c r="I673" s="1141"/>
      <c r="J673" s="1171"/>
      <c r="K673" s="1186"/>
      <c r="L673" s="1186"/>
      <c r="M673" s="1186"/>
      <c r="N673" s="1187"/>
      <c r="O673" s="1171"/>
      <c r="P673" s="1186"/>
      <c r="Q673" s="1186"/>
      <c r="R673" s="1186"/>
      <c r="S673" s="1187"/>
      <c r="T673" s="1171"/>
      <c r="U673" s="1186"/>
      <c r="V673" s="1186"/>
      <c r="W673" s="1186"/>
      <c r="X673" s="1187"/>
      <c r="Y673" s="1171"/>
      <c r="Z673" s="1186"/>
      <c r="AA673" s="1186"/>
      <c r="AB673" s="1186"/>
      <c r="AC673" s="1187"/>
      <c r="AD673" s="1171">
        <f>J673+O673-T673-Y673</f>
        <v>0</v>
      </c>
      <c r="AE673" s="1186"/>
      <c r="AF673" s="1186"/>
      <c r="AG673" s="1186"/>
      <c r="AH673" s="1187"/>
    </row>
    <row r="674" spans="1:36" x14ac:dyDescent="0.2">
      <c r="A674" s="1142"/>
      <c r="B674" s="1143"/>
      <c r="C674" s="1143"/>
      <c r="D674" s="1143"/>
      <c r="E674" s="1143"/>
      <c r="F674" s="1143"/>
      <c r="G674" s="1143"/>
      <c r="H674" s="1143"/>
      <c r="I674" s="1144"/>
      <c r="J674" s="1188"/>
      <c r="K674" s="1189"/>
      <c r="L674" s="1189"/>
      <c r="M674" s="1189"/>
      <c r="N674" s="1190"/>
      <c r="O674" s="1188"/>
      <c r="P674" s="1189"/>
      <c r="Q674" s="1189"/>
      <c r="R674" s="1189"/>
      <c r="S674" s="1190"/>
      <c r="T674" s="1188"/>
      <c r="U674" s="1189"/>
      <c r="V674" s="1189"/>
      <c r="W674" s="1189"/>
      <c r="X674" s="1190"/>
      <c r="Y674" s="1188"/>
      <c r="Z674" s="1189"/>
      <c r="AA674" s="1189"/>
      <c r="AB674" s="1189"/>
      <c r="AC674" s="1190"/>
      <c r="AD674" s="1188"/>
      <c r="AE674" s="1189"/>
      <c r="AF674" s="1189"/>
      <c r="AG674" s="1189"/>
      <c r="AH674" s="1190"/>
      <c r="AI674" s="271" t="str">
        <f>IF(ROUND(AD673-A!D110-A!D137,0)=0,"","CHYBA")</f>
        <v/>
      </c>
      <c r="AJ674" s="271" t="s">
        <v>2378</v>
      </c>
    </row>
    <row r="675" spans="1:36" x14ac:dyDescent="0.2">
      <c r="A675" s="1139" t="s">
        <v>1732</v>
      </c>
      <c r="B675" s="1140"/>
      <c r="C675" s="1140"/>
      <c r="D675" s="1140"/>
      <c r="E675" s="1140"/>
      <c r="F675" s="1140"/>
      <c r="G675" s="1140"/>
      <c r="H675" s="1140"/>
      <c r="I675" s="1141"/>
      <c r="J675" s="1171"/>
      <c r="K675" s="1186"/>
      <c r="L675" s="1186"/>
      <c r="M675" s="1186"/>
      <c r="N675" s="1187"/>
      <c r="O675" s="1171"/>
      <c r="P675" s="1186"/>
      <c r="Q675" s="1186"/>
      <c r="R675" s="1186"/>
      <c r="S675" s="1187"/>
      <c r="T675" s="1171"/>
      <c r="U675" s="1186"/>
      <c r="V675" s="1186"/>
      <c r="W675" s="1186"/>
      <c r="X675" s="1187"/>
      <c r="Y675" s="1171"/>
      <c r="Z675" s="1186"/>
      <c r="AA675" s="1186"/>
      <c r="AB675" s="1186"/>
      <c r="AC675" s="1187"/>
      <c r="AD675" s="1171">
        <f>J675+O675-T675-Y675</f>
        <v>0</v>
      </c>
      <c r="AE675" s="1186"/>
      <c r="AF675" s="1186"/>
      <c r="AG675" s="1186"/>
      <c r="AH675" s="1187"/>
    </row>
    <row r="676" spans="1:36" x14ac:dyDescent="0.2">
      <c r="A676" s="1142"/>
      <c r="B676" s="1143"/>
      <c r="C676" s="1143"/>
      <c r="D676" s="1143"/>
      <c r="E676" s="1143"/>
      <c r="F676" s="1143"/>
      <c r="G676" s="1143"/>
      <c r="H676" s="1143"/>
      <c r="I676" s="1144"/>
      <c r="J676" s="1188"/>
      <c r="K676" s="1189"/>
      <c r="L676" s="1189"/>
      <c r="M676" s="1189"/>
      <c r="N676" s="1190"/>
      <c r="O676" s="1188"/>
      <c r="P676" s="1189"/>
      <c r="Q676" s="1189"/>
      <c r="R676" s="1189"/>
      <c r="S676" s="1190"/>
      <c r="T676" s="1188"/>
      <c r="U676" s="1189"/>
      <c r="V676" s="1189"/>
      <c r="W676" s="1189"/>
      <c r="X676" s="1190"/>
      <c r="Y676" s="1188"/>
      <c r="Z676" s="1189"/>
      <c r="AA676" s="1189"/>
      <c r="AB676" s="1189"/>
      <c r="AC676" s="1190"/>
      <c r="AD676" s="1188"/>
      <c r="AE676" s="1189"/>
      <c r="AF676" s="1189"/>
      <c r="AG676" s="1189"/>
      <c r="AH676" s="1190"/>
      <c r="AI676" s="271" t="str">
        <f>IF(ROUND(AD675-A!D145-A!D114-A!D139-A!D141,0)=0,"","CHYBA")</f>
        <v/>
      </c>
      <c r="AJ676" s="271" t="s">
        <v>2378</v>
      </c>
    </row>
    <row r="677" spans="1:36" x14ac:dyDescent="0.2">
      <c r="A677" s="1153" t="s">
        <v>1733</v>
      </c>
      <c r="B677" s="1153"/>
      <c r="C677" s="1153"/>
      <c r="D677" s="1153"/>
      <c r="E677" s="1153"/>
      <c r="F677" s="1153"/>
      <c r="G677" s="1153"/>
      <c r="H677" s="1153"/>
      <c r="I677" s="1153"/>
      <c r="J677" s="1134">
        <f>SUM(J667:N676)</f>
        <v>52270</v>
      </c>
      <c r="K677" s="1134"/>
      <c r="L677" s="1134"/>
      <c r="M677" s="1134"/>
      <c r="N677" s="1134"/>
      <c r="O677" s="1134">
        <f>SUM(O667:S676)</f>
        <v>22147</v>
      </c>
      <c r="P677" s="1134"/>
      <c r="Q677" s="1134"/>
      <c r="R677" s="1134"/>
      <c r="S677" s="1134"/>
      <c r="T677" s="1134">
        <f>SUM(T667:X676)</f>
        <v>0</v>
      </c>
      <c r="U677" s="1134"/>
      <c r="V677" s="1134"/>
      <c r="W677" s="1134"/>
      <c r="X677" s="1134"/>
      <c r="Y677" s="1134">
        <f>SUM(Y667:AC676)</f>
        <v>10609</v>
      </c>
      <c r="Z677" s="1134"/>
      <c r="AA677" s="1134"/>
      <c r="AB677" s="1134"/>
      <c r="AC677" s="1134"/>
      <c r="AD677" s="1134">
        <f>SUM(AD667:AH676)</f>
        <v>63808</v>
      </c>
      <c r="AE677" s="1134"/>
      <c r="AF677" s="1134"/>
      <c r="AG677" s="1134"/>
      <c r="AH677" s="1134"/>
    </row>
    <row r="678" spans="1:36" x14ac:dyDescent="0.2">
      <c r="A678" s="1153"/>
      <c r="B678" s="1153"/>
      <c r="C678" s="1153"/>
      <c r="D678" s="1153"/>
      <c r="E678" s="1153"/>
      <c r="F678" s="1153"/>
      <c r="G678" s="1153"/>
      <c r="H678" s="1153"/>
      <c r="I678" s="1153"/>
      <c r="J678" s="1134"/>
      <c r="K678" s="1134"/>
      <c r="L678" s="1134"/>
      <c r="M678" s="1134"/>
      <c r="N678" s="1134"/>
      <c r="O678" s="1134"/>
      <c r="P678" s="1134"/>
      <c r="Q678" s="1134"/>
      <c r="R678" s="1134"/>
      <c r="S678" s="1134"/>
      <c r="T678" s="1134"/>
      <c r="U678" s="1134"/>
      <c r="V678" s="1134"/>
      <c r="W678" s="1134"/>
      <c r="X678" s="1134"/>
      <c r="Y678" s="1134"/>
      <c r="Z678" s="1134"/>
      <c r="AA678" s="1134"/>
      <c r="AB678" s="1134"/>
      <c r="AC678" s="1134"/>
      <c r="AD678" s="1134"/>
      <c r="AE678" s="1134"/>
      <c r="AF678" s="1134"/>
      <c r="AG678" s="1134"/>
      <c r="AH678" s="1134"/>
      <c r="AI678" s="271" t="str">
        <f>IF(ROUND(AD677-A!D118-A!D91+A!D104+A!D112+A!D116+A!D131+A!D143,0)=0,"","CHYBA")</f>
        <v/>
      </c>
      <c r="AJ678" s="271" t="s">
        <v>2378</v>
      </c>
    </row>
    <row r="679" spans="1:36" ht="11.25" customHeight="1" x14ac:dyDescent="0.2">
      <c r="A679" s="753"/>
      <c r="B679" s="753"/>
      <c r="C679" s="753"/>
      <c r="D679" s="753"/>
      <c r="E679" s="753"/>
      <c r="F679" s="753"/>
      <c r="G679" s="753"/>
      <c r="H679" s="753"/>
      <c r="I679" s="753"/>
      <c r="J679" s="1185"/>
      <c r="K679" s="1185"/>
      <c r="L679" s="1185"/>
      <c r="M679" s="1185"/>
      <c r="N679" s="1185"/>
      <c r="O679" s="1185"/>
      <c r="P679" s="1185"/>
      <c r="Q679" s="1185"/>
      <c r="R679" s="1185"/>
      <c r="S679" s="1185"/>
      <c r="T679" s="1185"/>
      <c r="U679" s="1185"/>
      <c r="V679" s="1185"/>
      <c r="W679" s="1185"/>
      <c r="X679" s="1185"/>
      <c r="Y679" s="1185"/>
      <c r="Z679" s="1185"/>
      <c r="AA679" s="1185"/>
      <c r="AB679" s="1185"/>
      <c r="AC679" s="1185"/>
      <c r="AD679" s="1185"/>
      <c r="AE679" s="1185"/>
      <c r="AF679" s="1185"/>
      <c r="AG679" s="1185"/>
      <c r="AH679" s="1185"/>
    </row>
    <row r="680" spans="1:36" ht="41.25" customHeight="1" x14ac:dyDescent="0.2">
      <c r="A680" s="1136" t="s">
        <v>2702</v>
      </c>
      <c r="B680" s="1136"/>
      <c r="C680" s="1136"/>
      <c r="D680" s="1136"/>
      <c r="E680" s="1136"/>
      <c r="F680" s="1136"/>
      <c r="G680" s="1136"/>
      <c r="H680" s="1136"/>
      <c r="I680" s="1136"/>
      <c r="J680" s="1136"/>
      <c r="K680" s="1136"/>
      <c r="L680" s="1136"/>
      <c r="M680" s="1136"/>
      <c r="N680" s="1136"/>
      <c r="O680" s="1136"/>
      <c r="P680" s="1136"/>
      <c r="Q680" s="1136"/>
      <c r="R680" s="1136"/>
      <c r="S680" s="1136"/>
      <c r="T680" s="1136"/>
      <c r="U680" s="1136"/>
      <c r="V680" s="1136"/>
      <c r="W680" s="1136"/>
      <c r="X680" s="1136"/>
      <c r="Y680" s="1136"/>
      <c r="Z680" s="1136"/>
      <c r="AA680" s="1136"/>
      <c r="AB680" s="1136"/>
      <c r="AC680" s="1136"/>
      <c r="AD680" s="1136"/>
      <c r="AE680" s="1136"/>
      <c r="AF680" s="1136"/>
      <c r="AG680" s="1136"/>
      <c r="AH680" s="1136"/>
    </row>
    <row r="681" spans="1:36" x14ac:dyDescent="0.2">
      <c r="A681" s="338"/>
      <c r="B681" s="338"/>
      <c r="C681" s="338"/>
      <c r="D681" s="338"/>
      <c r="E681" s="338"/>
      <c r="F681" s="338"/>
      <c r="G681" s="338"/>
      <c r="H681" s="338"/>
      <c r="I681" s="338"/>
      <c r="J681" s="338"/>
      <c r="K681" s="338"/>
      <c r="L681" s="338"/>
      <c r="M681" s="338"/>
      <c r="N681" s="338"/>
      <c r="O681" s="338"/>
      <c r="P681" s="338"/>
      <c r="Q681" s="338"/>
      <c r="R681" s="338"/>
      <c r="S681" s="338"/>
      <c r="T681" s="338"/>
      <c r="U681" s="338"/>
      <c r="V681" s="338"/>
      <c r="W681" s="338"/>
      <c r="X681" s="338"/>
      <c r="Y681" s="338"/>
      <c r="Z681" s="338"/>
      <c r="AA681" s="338"/>
      <c r="AB681" s="338"/>
      <c r="AC681" s="338"/>
      <c r="AD681" s="338"/>
      <c r="AE681" s="338"/>
      <c r="AF681" s="338"/>
      <c r="AG681" s="338"/>
      <c r="AH681" s="338"/>
    </row>
    <row r="682" spans="1:36" ht="41.25" hidden="1" customHeight="1" x14ac:dyDescent="0.2">
      <c r="A682" s="1136" t="s">
        <v>2462</v>
      </c>
      <c r="B682" s="1136"/>
      <c r="C682" s="1136"/>
      <c r="D682" s="1136"/>
      <c r="E682" s="1136"/>
      <c r="F682" s="1136"/>
      <c r="G682" s="1136"/>
      <c r="H682" s="1136"/>
      <c r="I682" s="1136"/>
      <c r="J682" s="1136"/>
      <c r="K682" s="1136"/>
      <c r="L682" s="1136"/>
      <c r="M682" s="1136"/>
      <c r="N682" s="1136"/>
      <c r="O682" s="1136"/>
      <c r="P682" s="1136"/>
      <c r="Q682" s="1136"/>
      <c r="R682" s="1136"/>
      <c r="S682" s="1136"/>
      <c r="T682" s="1136"/>
      <c r="U682" s="1136"/>
      <c r="V682" s="1136"/>
      <c r="W682" s="1136"/>
      <c r="X682" s="1136"/>
      <c r="Y682" s="1136"/>
      <c r="Z682" s="1136"/>
      <c r="AA682" s="1136"/>
      <c r="AB682" s="1136"/>
      <c r="AC682" s="1136"/>
      <c r="AD682" s="1136"/>
      <c r="AE682" s="1136"/>
      <c r="AF682" s="1136"/>
      <c r="AG682" s="1136"/>
      <c r="AH682" s="1136"/>
    </row>
    <row r="683" spans="1:36" ht="17.25" hidden="1" customHeight="1" x14ac:dyDescent="0.2">
      <c r="A683" s="338"/>
      <c r="B683" s="338"/>
      <c r="C683" s="338"/>
      <c r="D683" s="338"/>
      <c r="E683" s="338"/>
      <c r="F683" s="338"/>
      <c r="G683" s="338"/>
      <c r="H683" s="338"/>
      <c r="I683" s="338"/>
      <c r="J683" s="338"/>
      <c r="K683" s="338"/>
      <c r="L683" s="338"/>
      <c r="M683" s="338"/>
      <c r="N683" s="338"/>
      <c r="O683" s="338"/>
      <c r="P683" s="338"/>
      <c r="Q683" s="338"/>
      <c r="R683" s="338"/>
      <c r="S683" s="338"/>
      <c r="T683" s="338"/>
      <c r="U683" s="338"/>
      <c r="V683" s="338"/>
      <c r="W683" s="338"/>
      <c r="X683" s="338"/>
      <c r="Y683" s="338"/>
      <c r="Z683" s="338"/>
      <c r="AA683" s="338"/>
      <c r="AB683" s="338"/>
      <c r="AC683" s="338"/>
      <c r="AD683" s="338"/>
      <c r="AE683" s="338"/>
      <c r="AF683" s="338"/>
      <c r="AG683" s="338"/>
      <c r="AH683" s="338"/>
    </row>
    <row r="684" spans="1:36" ht="17.25" hidden="1" customHeight="1" x14ac:dyDescent="0.2">
      <c r="A684" s="1136" t="s">
        <v>2813</v>
      </c>
      <c r="B684" s="1136"/>
      <c r="C684" s="1136"/>
      <c r="D684" s="1136"/>
      <c r="E684" s="1136"/>
      <c r="F684" s="1136"/>
      <c r="G684" s="1136"/>
      <c r="H684" s="1136"/>
      <c r="I684" s="1136"/>
      <c r="J684" s="1136"/>
      <c r="K684" s="1136"/>
      <c r="L684" s="1136"/>
      <c r="M684" s="1136"/>
      <c r="N684" s="1136"/>
      <c r="O684" s="1136"/>
      <c r="P684" s="1136"/>
      <c r="Q684" s="1136"/>
      <c r="R684" s="1136"/>
      <c r="S684" s="1136"/>
      <c r="T684" s="1136"/>
      <c r="U684" s="1136"/>
      <c r="V684" s="1136"/>
      <c r="W684" s="1136"/>
      <c r="X684" s="1136"/>
      <c r="Y684" s="1136"/>
      <c r="Z684" s="1136"/>
      <c r="AA684" s="1136"/>
      <c r="AB684" s="1136"/>
      <c r="AC684" s="1136"/>
      <c r="AD684" s="1136"/>
      <c r="AE684" s="1136"/>
      <c r="AF684" s="1136"/>
      <c r="AG684" s="1136"/>
      <c r="AH684" s="1136"/>
    </row>
    <row r="685" spans="1:36" hidden="1" x14ac:dyDescent="0.2">
      <c r="A685" s="338"/>
      <c r="B685" s="338"/>
      <c r="C685" s="338"/>
      <c r="D685" s="338"/>
      <c r="E685" s="338"/>
      <c r="F685" s="338"/>
      <c r="G685" s="338"/>
      <c r="H685" s="338"/>
      <c r="I685" s="338"/>
      <c r="J685" s="338"/>
      <c r="K685" s="338"/>
      <c r="L685" s="338"/>
      <c r="M685" s="338"/>
      <c r="N685" s="338"/>
      <c r="O685" s="338"/>
      <c r="P685" s="338"/>
      <c r="Q685" s="338"/>
      <c r="R685" s="338"/>
      <c r="S685" s="338"/>
      <c r="T685" s="338"/>
      <c r="U685" s="338"/>
      <c r="V685" s="338"/>
      <c r="W685" s="338"/>
      <c r="X685" s="338"/>
      <c r="Y685" s="338"/>
      <c r="Z685" s="338"/>
      <c r="AA685" s="338"/>
      <c r="AB685" s="338"/>
      <c r="AC685" s="338"/>
      <c r="AD685" s="338"/>
      <c r="AE685" s="338"/>
      <c r="AF685" s="338"/>
      <c r="AG685" s="338"/>
      <c r="AH685" s="338"/>
    </row>
    <row r="686" spans="1:36" x14ac:dyDescent="0.2">
      <c r="A686" s="1136" t="s">
        <v>1734</v>
      </c>
      <c r="B686" s="1136"/>
      <c r="C686" s="1136"/>
      <c r="D686" s="1136"/>
      <c r="E686" s="1136"/>
      <c r="F686" s="1136"/>
      <c r="G686" s="1136"/>
      <c r="H686" s="1136"/>
      <c r="I686" s="1136"/>
      <c r="J686" s="1136"/>
      <c r="K686" s="1136"/>
      <c r="L686" s="1136"/>
      <c r="M686" s="1136"/>
      <c r="N686" s="1136"/>
      <c r="O686" s="1136"/>
      <c r="P686" s="1136"/>
      <c r="Q686" s="1136"/>
      <c r="R686" s="1136"/>
      <c r="S686" s="1136"/>
      <c r="T686" s="1136"/>
      <c r="U686" s="1136"/>
      <c r="V686" s="1136"/>
      <c r="W686" s="1136"/>
      <c r="X686" s="1136"/>
      <c r="Y686" s="1136"/>
      <c r="Z686" s="1136"/>
      <c r="AA686" s="1136"/>
      <c r="AB686" s="1136"/>
      <c r="AC686" s="1136"/>
      <c r="AD686" s="1136"/>
      <c r="AE686" s="1136"/>
      <c r="AF686" s="1136"/>
      <c r="AG686" s="1136"/>
      <c r="AH686" s="1136"/>
    </row>
    <row r="687" spans="1:36" x14ac:dyDescent="0.2">
      <c r="A687" s="338"/>
      <c r="B687" s="338"/>
      <c r="C687" s="338"/>
      <c r="D687" s="338"/>
      <c r="E687" s="338"/>
      <c r="F687" s="338"/>
      <c r="G687" s="338"/>
      <c r="H687" s="338"/>
      <c r="I687" s="338"/>
      <c r="J687" s="338"/>
      <c r="K687" s="338"/>
      <c r="L687" s="338"/>
      <c r="M687" s="338"/>
      <c r="N687" s="338"/>
      <c r="O687" s="338"/>
      <c r="P687" s="338"/>
      <c r="Q687" s="338"/>
      <c r="R687" s="338"/>
      <c r="S687" s="338"/>
      <c r="T687" s="338"/>
      <c r="U687" s="338"/>
      <c r="V687" s="338"/>
      <c r="W687" s="338"/>
      <c r="X687" s="338"/>
      <c r="Y687" s="338"/>
      <c r="Z687" s="338"/>
      <c r="AA687" s="338"/>
      <c r="AB687" s="338"/>
      <c r="AC687" s="338"/>
      <c r="AD687" s="338"/>
      <c r="AE687" s="338"/>
      <c r="AF687" s="338"/>
      <c r="AG687" s="338"/>
      <c r="AH687" s="338"/>
    </row>
    <row r="688" spans="1:36" ht="21" customHeight="1" x14ac:dyDescent="0.2">
      <c r="A688" s="1137" t="s">
        <v>1529</v>
      </c>
      <c r="B688" s="1137"/>
      <c r="C688" s="1137"/>
      <c r="D688" s="1137"/>
      <c r="E688" s="1137"/>
      <c r="F688" s="1137"/>
      <c r="G688" s="1137"/>
      <c r="H688" s="1137"/>
      <c r="I688" s="1137"/>
      <c r="J688" s="1137"/>
      <c r="K688" s="1137" t="s">
        <v>1735</v>
      </c>
      <c r="L688" s="1137"/>
      <c r="M688" s="1137"/>
      <c r="N688" s="1137"/>
      <c r="O688" s="1137"/>
      <c r="P688" s="1137"/>
      <c r="Q688" s="1137"/>
      <c r="R688" s="1137"/>
      <c r="S688" s="1137" t="s">
        <v>1736</v>
      </c>
      <c r="T688" s="1137"/>
      <c r="U688" s="1137"/>
      <c r="V688" s="1137"/>
      <c r="W688" s="1137"/>
      <c r="X688" s="1137"/>
      <c r="Y688" s="1137"/>
      <c r="Z688" s="1137"/>
      <c r="AA688" s="1137" t="s">
        <v>1733</v>
      </c>
      <c r="AB688" s="1137"/>
      <c r="AC688" s="1137"/>
      <c r="AD688" s="1137"/>
      <c r="AE688" s="1137"/>
      <c r="AF688" s="1137"/>
      <c r="AG688" s="1137"/>
      <c r="AH688" s="1137"/>
    </row>
    <row r="689" spans="1:36" x14ac:dyDescent="0.2">
      <c r="A689" s="1153" t="s">
        <v>1737</v>
      </c>
      <c r="B689" s="1153"/>
      <c r="C689" s="1153"/>
      <c r="D689" s="1153"/>
      <c r="E689" s="1153"/>
      <c r="F689" s="1153"/>
      <c r="G689" s="1153"/>
      <c r="H689" s="1153"/>
      <c r="I689" s="1153"/>
      <c r="J689" s="1153"/>
      <c r="K689" s="1153"/>
      <c r="L689" s="1153"/>
      <c r="M689" s="1153"/>
      <c r="N689" s="1153"/>
      <c r="O689" s="1153"/>
      <c r="P689" s="1153"/>
      <c r="Q689" s="1153"/>
      <c r="R689" s="1153"/>
      <c r="S689" s="1153"/>
      <c r="T689" s="1153"/>
      <c r="U689" s="1153"/>
      <c r="V689" s="1153"/>
      <c r="W689" s="1153"/>
      <c r="X689" s="1153"/>
      <c r="Y689" s="1153"/>
      <c r="Z689" s="1153"/>
      <c r="AA689" s="1153"/>
      <c r="AB689" s="1153"/>
      <c r="AC689" s="1153"/>
      <c r="AD689" s="1153"/>
      <c r="AE689" s="1153"/>
      <c r="AF689" s="1153"/>
      <c r="AG689" s="1153"/>
      <c r="AH689" s="1153"/>
    </row>
    <row r="690" spans="1:36" x14ac:dyDescent="0.2">
      <c r="A690" s="1155" t="s">
        <v>1728</v>
      </c>
      <c r="B690" s="1155"/>
      <c r="C690" s="1155"/>
      <c r="D690" s="1155"/>
      <c r="E690" s="1155"/>
      <c r="F690" s="1155"/>
      <c r="G690" s="1155"/>
      <c r="H690" s="1155"/>
      <c r="I690" s="1155"/>
      <c r="J690" s="1155"/>
      <c r="K690" s="1138"/>
      <c r="L690" s="1138"/>
      <c r="M690" s="1138"/>
      <c r="N690" s="1138"/>
      <c r="O690" s="1138"/>
      <c r="P690" s="1138"/>
      <c r="Q690" s="1138"/>
      <c r="R690" s="1138"/>
      <c r="S690" s="1138"/>
      <c r="T690" s="1138"/>
      <c r="U690" s="1138"/>
      <c r="V690" s="1138"/>
      <c r="W690" s="1138"/>
      <c r="X690" s="1138"/>
      <c r="Y690" s="1138"/>
      <c r="Z690" s="1138"/>
      <c r="AA690" s="1138">
        <f>K690+S690</f>
        <v>0</v>
      </c>
      <c r="AB690" s="1138"/>
      <c r="AC690" s="1138"/>
      <c r="AD690" s="1138"/>
      <c r="AE690" s="1138"/>
      <c r="AF690" s="1138"/>
      <c r="AG690" s="1138"/>
      <c r="AH690" s="1138"/>
    </row>
    <row r="691" spans="1:36" x14ac:dyDescent="0.2">
      <c r="A691" s="1155"/>
      <c r="B691" s="1155"/>
      <c r="C691" s="1155"/>
      <c r="D691" s="1155"/>
      <c r="E691" s="1155"/>
      <c r="F691" s="1155"/>
      <c r="G691" s="1155"/>
      <c r="H691" s="1155"/>
      <c r="I691" s="1155"/>
      <c r="J691" s="1155"/>
      <c r="K691" s="1138"/>
      <c r="L691" s="1138"/>
      <c r="M691" s="1138"/>
      <c r="N691" s="1138"/>
      <c r="O691" s="1138"/>
      <c r="P691" s="1138"/>
      <c r="Q691" s="1138"/>
      <c r="R691" s="1138"/>
      <c r="S691" s="1138"/>
      <c r="T691" s="1138"/>
      <c r="U691" s="1138"/>
      <c r="V691" s="1138"/>
      <c r="W691" s="1138"/>
      <c r="X691" s="1138"/>
      <c r="Y691" s="1138"/>
      <c r="Z691" s="1138"/>
      <c r="AA691" s="1138"/>
      <c r="AB691" s="1138"/>
      <c r="AC691" s="1138"/>
      <c r="AD691" s="1138"/>
      <c r="AE691" s="1138"/>
      <c r="AF691" s="1138"/>
      <c r="AG691" s="1138"/>
      <c r="AH691" s="1138"/>
      <c r="AI691" s="271" t="str">
        <f>IF(ROUND(AA690-A!D92,0)=0,"","CHYBA")</f>
        <v/>
      </c>
      <c r="AJ691" s="271" t="s">
        <v>2378</v>
      </c>
    </row>
    <row r="692" spans="1:36" s="272" customFormat="1" x14ac:dyDescent="0.2">
      <c r="A692" s="1155" t="s">
        <v>1738</v>
      </c>
      <c r="B692" s="1155"/>
      <c r="C692" s="1155"/>
      <c r="D692" s="1155"/>
      <c r="E692" s="1155"/>
      <c r="F692" s="1155"/>
      <c r="G692" s="1155"/>
      <c r="H692" s="1155"/>
      <c r="I692" s="1155"/>
      <c r="J692" s="1155"/>
      <c r="K692" s="1138"/>
      <c r="L692" s="1138"/>
      <c r="M692" s="1138"/>
      <c r="N692" s="1138"/>
      <c r="O692" s="1138"/>
      <c r="P692" s="1138"/>
      <c r="Q692" s="1138"/>
      <c r="R692" s="1138"/>
      <c r="S692" s="1138"/>
      <c r="T692" s="1138"/>
      <c r="U692" s="1138"/>
      <c r="V692" s="1138"/>
      <c r="W692" s="1138"/>
      <c r="X692" s="1138"/>
      <c r="Y692" s="1138"/>
      <c r="Z692" s="1138"/>
      <c r="AA692" s="1138">
        <f>K692+S692</f>
        <v>0</v>
      </c>
      <c r="AB692" s="1138"/>
      <c r="AC692" s="1138"/>
      <c r="AD692" s="1138"/>
      <c r="AE692" s="1138"/>
      <c r="AF692" s="1138"/>
      <c r="AG692" s="1138"/>
      <c r="AH692" s="1138"/>
    </row>
    <row r="693" spans="1:36" s="272" customFormat="1" x14ac:dyDescent="0.2">
      <c r="A693" s="1155"/>
      <c r="B693" s="1155"/>
      <c r="C693" s="1155"/>
      <c r="D693" s="1155"/>
      <c r="E693" s="1155"/>
      <c r="F693" s="1155"/>
      <c r="G693" s="1155"/>
      <c r="H693" s="1155"/>
      <c r="I693" s="1155"/>
      <c r="J693" s="1155"/>
      <c r="K693" s="1138"/>
      <c r="L693" s="1138"/>
      <c r="M693" s="1138"/>
      <c r="N693" s="1138"/>
      <c r="O693" s="1138"/>
      <c r="P693" s="1138"/>
      <c r="Q693" s="1138"/>
      <c r="R693" s="1138"/>
      <c r="S693" s="1138"/>
      <c r="T693" s="1138"/>
      <c r="U693" s="1138"/>
      <c r="V693" s="1138"/>
      <c r="W693" s="1138"/>
      <c r="X693" s="1138"/>
      <c r="Y693" s="1138"/>
      <c r="Z693" s="1138"/>
      <c r="AA693" s="1138"/>
      <c r="AB693" s="1138"/>
      <c r="AC693" s="1138"/>
      <c r="AD693" s="1138"/>
      <c r="AE693" s="1138"/>
      <c r="AF693" s="1138"/>
      <c r="AG693" s="1138"/>
      <c r="AH693" s="1138"/>
      <c r="AI693" s="272" t="str">
        <f>IF(ROUND(AA692-A!D105,0)=0,"","CHYBA")</f>
        <v/>
      </c>
      <c r="AJ693" s="271" t="s">
        <v>2378</v>
      </c>
    </row>
    <row r="694" spans="1:36" x14ac:dyDescent="0.2">
      <c r="A694" s="1155" t="s">
        <v>1730</v>
      </c>
      <c r="B694" s="1155"/>
      <c r="C694" s="1155"/>
      <c r="D694" s="1155"/>
      <c r="E694" s="1155"/>
      <c r="F694" s="1155"/>
      <c r="G694" s="1155"/>
      <c r="H694" s="1155"/>
      <c r="I694" s="1155"/>
      <c r="J694" s="1155"/>
      <c r="K694" s="1138"/>
      <c r="L694" s="1138"/>
      <c r="M694" s="1138"/>
      <c r="N694" s="1138"/>
      <c r="O694" s="1138"/>
      <c r="P694" s="1138"/>
      <c r="Q694" s="1138"/>
      <c r="R694" s="1138"/>
      <c r="S694" s="1138"/>
      <c r="T694" s="1138"/>
      <c r="U694" s="1138"/>
      <c r="V694" s="1138"/>
      <c r="W694" s="1138"/>
      <c r="X694" s="1138"/>
      <c r="Y694" s="1138"/>
      <c r="Z694" s="1138"/>
      <c r="AA694" s="1138">
        <f>K694+S694</f>
        <v>0</v>
      </c>
      <c r="AB694" s="1138"/>
      <c r="AC694" s="1138"/>
      <c r="AD694" s="1138"/>
      <c r="AE694" s="1138"/>
      <c r="AF694" s="1138"/>
      <c r="AG694" s="1138"/>
      <c r="AH694" s="1138"/>
    </row>
    <row r="695" spans="1:36" x14ac:dyDescent="0.2">
      <c r="A695" s="1155"/>
      <c r="B695" s="1155"/>
      <c r="C695" s="1155"/>
      <c r="D695" s="1155"/>
      <c r="E695" s="1155"/>
      <c r="F695" s="1155"/>
      <c r="G695" s="1155"/>
      <c r="H695" s="1155"/>
      <c r="I695" s="1155"/>
      <c r="J695" s="1155"/>
      <c r="K695" s="1138"/>
      <c r="L695" s="1138"/>
      <c r="M695" s="1138"/>
      <c r="N695" s="1138"/>
      <c r="O695" s="1138"/>
      <c r="P695" s="1138"/>
      <c r="Q695" s="1138"/>
      <c r="R695" s="1138"/>
      <c r="S695" s="1138"/>
      <c r="T695" s="1138"/>
      <c r="U695" s="1138"/>
      <c r="V695" s="1138"/>
      <c r="W695" s="1138"/>
      <c r="X695" s="1138"/>
      <c r="Y695" s="1138"/>
      <c r="Z695" s="1138"/>
      <c r="AA695" s="1138"/>
      <c r="AB695" s="1138"/>
      <c r="AC695" s="1138"/>
      <c r="AD695" s="1138"/>
      <c r="AE695" s="1138"/>
      <c r="AF695" s="1138"/>
      <c r="AG695" s="1138"/>
      <c r="AH695" s="1138"/>
      <c r="AI695" s="271" t="str">
        <f>IF(ROUND(AA694-A!D107,0)=0,"","CHYBA")</f>
        <v/>
      </c>
      <c r="AJ695" s="271" t="s">
        <v>2378</v>
      </c>
    </row>
    <row r="696" spans="1:36" x14ac:dyDescent="0.2">
      <c r="A696" s="1155" t="s">
        <v>1731</v>
      </c>
      <c r="B696" s="1155"/>
      <c r="C696" s="1155"/>
      <c r="D696" s="1155"/>
      <c r="E696" s="1155"/>
      <c r="F696" s="1155"/>
      <c r="G696" s="1155"/>
      <c r="H696" s="1155"/>
      <c r="I696" s="1155"/>
      <c r="J696" s="1155"/>
      <c r="K696" s="1138"/>
      <c r="L696" s="1138"/>
      <c r="M696" s="1138"/>
      <c r="N696" s="1138"/>
      <c r="O696" s="1138"/>
      <c r="P696" s="1138"/>
      <c r="Q696" s="1138"/>
      <c r="R696" s="1138"/>
      <c r="S696" s="1138"/>
      <c r="T696" s="1138"/>
      <c r="U696" s="1138"/>
      <c r="V696" s="1138"/>
      <c r="W696" s="1138"/>
      <c r="X696" s="1138"/>
      <c r="Y696" s="1138"/>
      <c r="Z696" s="1138"/>
      <c r="AA696" s="1138">
        <f>K696+S696</f>
        <v>0</v>
      </c>
      <c r="AB696" s="1138"/>
      <c r="AC696" s="1138"/>
      <c r="AD696" s="1138"/>
      <c r="AE696" s="1138"/>
      <c r="AF696" s="1138"/>
      <c r="AG696" s="1138"/>
      <c r="AH696" s="1138"/>
    </row>
    <row r="697" spans="1:36" x14ac:dyDescent="0.2">
      <c r="A697" s="1155"/>
      <c r="B697" s="1155"/>
      <c r="C697" s="1155"/>
      <c r="D697" s="1155"/>
      <c r="E697" s="1155"/>
      <c r="F697" s="1155"/>
      <c r="G697" s="1155"/>
      <c r="H697" s="1155"/>
      <c r="I697" s="1155"/>
      <c r="J697" s="1155"/>
      <c r="K697" s="1138"/>
      <c r="L697" s="1138"/>
      <c r="M697" s="1138"/>
      <c r="N697" s="1138"/>
      <c r="O697" s="1138"/>
      <c r="P697" s="1138"/>
      <c r="Q697" s="1138"/>
      <c r="R697" s="1138"/>
      <c r="S697" s="1138"/>
      <c r="T697" s="1138"/>
      <c r="U697" s="1138"/>
      <c r="V697" s="1138"/>
      <c r="W697" s="1138"/>
      <c r="X697" s="1138"/>
      <c r="Y697" s="1138"/>
      <c r="Z697" s="1138"/>
      <c r="AA697" s="1138"/>
      <c r="AB697" s="1138"/>
      <c r="AC697" s="1138"/>
      <c r="AD697" s="1138"/>
      <c r="AE697" s="1138"/>
      <c r="AF697" s="1138"/>
      <c r="AG697" s="1138"/>
      <c r="AH697" s="1138"/>
      <c r="AI697" s="271" t="str">
        <f>IF(ROUND(AA696-A!D109,0)=0,"","CHYBA")</f>
        <v/>
      </c>
      <c r="AJ697" s="271" t="s">
        <v>2378</v>
      </c>
    </row>
    <row r="698" spans="1:36" x14ac:dyDescent="0.2">
      <c r="A698" s="1155" t="s">
        <v>1732</v>
      </c>
      <c r="B698" s="1155"/>
      <c r="C698" s="1155"/>
      <c r="D698" s="1155"/>
      <c r="E698" s="1155"/>
      <c r="F698" s="1155"/>
      <c r="G698" s="1155"/>
      <c r="H698" s="1155"/>
      <c r="I698" s="1155"/>
      <c r="J698" s="1155"/>
      <c r="K698" s="1138">
        <v>10980</v>
      </c>
      <c r="L698" s="1138"/>
      <c r="M698" s="1138"/>
      <c r="N698" s="1138"/>
      <c r="O698" s="1138"/>
      <c r="P698" s="1138"/>
      <c r="Q698" s="1138"/>
      <c r="R698" s="1138"/>
      <c r="S698" s="1138"/>
      <c r="T698" s="1138"/>
      <c r="U698" s="1138"/>
      <c r="V698" s="1138"/>
      <c r="W698" s="1138"/>
      <c r="X698" s="1138"/>
      <c r="Y698" s="1138"/>
      <c r="Z698" s="1138"/>
      <c r="AA698" s="1138">
        <f>K698+S698</f>
        <v>10980</v>
      </c>
      <c r="AB698" s="1138"/>
      <c r="AC698" s="1138"/>
      <c r="AD698" s="1138"/>
      <c r="AE698" s="1138"/>
      <c r="AF698" s="1138"/>
      <c r="AG698" s="1138"/>
      <c r="AH698" s="1138"/>
    </row>
    <row r="699" spans="1:36" x14ac:dyDescent="0.2">
      <c r="A699" s="1155"/>
      <c r="B699" s="1155"/>
      <c r="C699" s="1155"/>
      <c r="D699" s="1155"/>
      <c r="E699" s="1155"/>
      <c r="F699" s="1155"/>
      <c r="G699" s="1155"/>
      <c r="H699" s="1155"/>
      <c r="I699" s="1155"/>
      <c r="J699" s="1155"/>
      <c r="K699" s="1138"/>
      <c r="L699" s="1138"/>
      <c r="M699" s="1138"/>
      <c r="N699" s="1138"/>
      <c r="O699" s="1138"/>
      <c r="P699" s="1138"/>
      <c r="Q699" s="1138"/>
      <c r="R699" s="1138"/>
      <c r="S699" s="1138"/>
      <c r="T699" s="1138"/>
      <c r="U699" s="1138"/>
      <c r="V699" s="1138"/>
      <c r="W699" s="1138"/>
      <c r="X699" s="1138"/>
      <c r="Y699" s="1138"/>
      <c r="Z699" s="1138"/>
      <c r="AA699" s="1138"/>
      <c r="AB699" s="1138"/>
      <c r="AC699" s="1138"/>
      <c r="AD699" s="1138"/>
      <c r="AE699" s="1138"/>
      <c r="AF699" s="1138"/>
      <c r="AG699" s="1138"/>
      <c r="AH699" s="1138"/>
      <c r="AI699" s="271" t="str">
        <f>IF(ROUND(AA698-A!D113,0)=0,"","CHYBA")</f>
        <v/>
      </c>
      <c r="AJ699" s="271" t="s">
        <v>2378</v>
      </c>
    </row>
    <row r="700" spans="1:36" x14ac:dyDescent="0.2">
      <c r="A700" s="1153" t="s">
        <v>1739</v>
      </c>
      <c r="B700" s="1153"/>
      <c r="C700" s="1153"/>
      <c r="D700" s="1153"/>
      <c r="E700" s="1153"/>
      <c r="F700" s="1153"/>
      <c r="G700" s="1153"/>
      <c r="H700" s="1153"/>
      <c r="I700" s="1153"/>
      <c r="J700" s="1153"/>
      <c r="K700" s="1134">
        <f>SUM(K690:R699)</f>
        <v>10980</v>
      </c>
      <c r="L700" s="1134"/>
      <c r="M700" s="1134"/>
      <c r="N700" s="1134"/>
      <c r="O700" s="1134"/>
      <c r="P700" s="1134"/>
      <c r="Q700" s="1134"/>
      <c r="R700" s="1134"/>
      <c r="S700" s="1134">
        <f>SUM(S690:Z699)</f>
        <v>0</v>
      </c>
      <c r="T700" s="1134"/>
      <c r="U700" s="1134"/>
      <c r="V700" s="1134"/>
      <c r="W700" s="1134"/>
      <c r="X700" s="1134"/>
      <c r="Y700" s="1134"/>
      <c r="Z700" s="1134"/>
      <c r="AA700" s="1134">
        <f>SUM(AA690:AH699)</f>
        <v>10980</v>
      </c>
      <c r="AB700" s="1134"/>
      <c r="AC700" s="1134"/>
      <c r="AD700" s="1134"/>
      <c r="AE700" s="1134"/>
      <c r="AF700" s="1134"/>
      <c r="AG700" s="1134"/>
      <c r="AH700" s="1134"/>
    </row>
    <row r="701" spans="1:36" x14ac:dyDescent="0.2">
      <c r="A701" s="1153"/>
      <c r="B701" s="1153"/>
      <c r="C701" s="1153"/>
      <c r="D701" s="1153"/>
      <c r="E701" s="1153"/>
      <c r="F701" s="1153"/>
      <c r="G701" s="1153"/>
      <c r="H701" s="1153"/>
      <c r="I701" s="1153"/>
      <c r="J701" s="1153"/>
      <c r="K701" s="1134"/>
      <c r="L701" s="1134"/>
      <c r="M701" s="1134"/>
      <c r="N701" s="1134"/>
      <c r="O701" s="1134"/>
      <c r="P701" s="1134"/>
      <c r="Q701" s="1134"/>
      <c r="R701" s="1134"/>
      <c r="S701" s="1134"/>
      <c r="T701" s="1134"/>
      <c r="U701" s="1134"/>
      <c r="V701" s="1134"/>
      <c r="W701" s="1134"/>
      <c r="X701" s="1134"/>
      <c r="Y701" s="1134"/>
      <c r="Z701" s="1134"/>
      <c r="AA701" s="1134"/>
      <c r="AB701" s="1134"/>
      <c r="AC701" s="1134"/>
      <c r="AD701" s="1134"/>
      <c r="AE701" s="1134"/>
      <c r="AF701" s="1134"/>
      <c r="AG701" s="1134"/>
      <c r="AH701" s="1134"/>
      <c r="AI701" s="271" t="str">
        <f>IF(ROUND(AA700-A!D90+A!D103+A!D111+A!D115,0)=0,"","CHYBA")</f>
        <v/>
      </c>
      <c r="AJ701" s="271" t="s">
        <v>2378</v>
      </c>
    </row>
    <row r="702" spans="1:36" x14ac:dyDescent="0.2">
      <c r="A702" s="1182" t="s">
        <v>1740</v>
      </c>
      <c r="B702" s="1183"/>
      <c r="C702" s="1183"/>
      <c r="D702" s="1183"/>
      <c r="E702" s="1183"/>
      <c r="F702" s="1183"/>
      <c r="G702" s="1183"/>
      <c r="H702" s="1183"/>
      <c r="I702" s="1183"/>
      <c r="J702" s="1183"/>
      <c r="K702" s="1183"/>
      <c r="L702" s="1183"/>
      <c r="M702" s="1183"/>
      <c r="N702" s="1183"/>
      <c r="O702" s="1183"/>
      <c r="P702" s="1183"/>
      <c r="Q702" s="1183"/>
      <c r="R702" s="1183"/>
      <c r="S702" s="1183"/>
      <c r="T702" s="1183"/>
      <c r="U702" s="1183"/>
      <c r="V702" s="1183"/>
      <c r="W702" s="1183"/>
      <c r="X702" s="1183"/>
      <c r="Y702" s="1183"/>
      <c r="Z702" s="1183"/>
      <c r="AA702" s="1183"/>
      <c r="AB702" s="1183"/>
      <c r="AC702" s="1183"/>
      <c r="AD702" s="1183"/>
      <c r="AE702" s="1183"/>
      <c r="AF702" s="1183"/>
      <c r="AG702" s="1183"/>
      <c r="AH702" s="1184"/>
    </row>
    <row r="703" spans="1:36" x14ac:dyDescent="0.2">
      <c r="A703" s="1155" t="s">
        <v>1728</v>
      </c>
      <c r="B703" s="1155"/>
      <c r="C703" s="1155"/>
      <c r="D703" s="1155"/>
      <c r="E703" s="1155"/>
      <c r="F703" s="1155"/>
      <c r="G703" s="1155"/>
      <c r="H703" s="1155"/>
      <c r="I703" s="1155"/>
      <c r="J703" s="1155"/>
      <c r="K703" s="1138">
        <v>459728</v>
      </c>
      <c r="L703" s="1138"/>
      <c r="M703" s="1138"/>
      <c r="N703" s="1138"/>
      <c r="O703" s="1138"/>
      <c r="P703" s="1138"/>
      <c r="Q703" s="1138"/>
      <c r="R703" s="1138"/>
      <c r="S703" s="1138">
        <v>252520</v>
      </c>
      <c r="T703" s="1138"/>
      <c r="U703" s="1138"/>
      <c r="V703" s="1138"/>
      <c r="W703" s="1138"/>
      <c r="X703" s="1138"/>
      <c r="Y703" s="1138"/>
      <c r="Z703" s="1138"/>
      <c r="AA703" s="1138">
        <f>K703+S703</f>
        <v>712248</v>
      </c>
      <c r="AB703" s="1138"/>
      <c r="AC703" s="1138"/>
      <c r="AD703" s="1138"/>
      <c r="AE703" s="1138"/>
      <c r="AF703" s="1138"/>
      <c r="AG703" s="1138"/>
      <c r="AH703" s="1138"/>
    </row>
    <row r="704" spans="1:36" x14ac:dyDescent="0.2">
      <c r="A704" s="1155"/>
      <c r="B704" s="1155"/>
      <c r="C704" s="1155"/>
      <c r="D704" s="1155"/>
      <c r="E704" s="1155"/>
      <c r="F704" s="1155"/>
      <c r="G704" s="1155"/>
      <c r="H704" s="1155"/>
      <c r="I704" s="1155"/>
      <c r="J704" s="1155"/>
      <c r="K704" s="1138"/>
      <c r="L704" s="1138"/>
      <c r="M704" s="1138"/>
      <c r="N704" s="1138"/>
      <c r="O704" s="1138"/>
      <c r="P704" s="1138"/>
      <c r="Q704" s="1138"/>
      <c r="R704" s="1138"/>
      <c r="S704" s="1138"/>
      <c r="T704" s="1138"/>
      <c r="U704" s="1138"/>
      <c r="V704" s="1138"/>
      <c r="W704" s="1138"/>
      <c r="X704" s="1138"/>
      <c r="Y704" s="1138"/>
      <c r="Z704" s="1138"/>
      <c r="AA704" s="1138"/>
      <c r="AB704" s="1138"/>
      <c r="AC704" s="1138"/>
      <c r="AD704" s="1138"/>
      <c r="AE704" s="1138"/>
      <c r="AF704" s="1138"/>
      <c r="AG704" s="1138"/>
      <c r="AH704" s="1138"/>
      <c r="AI704" s="271" t="str">
        <f>IF(ROUND(AA703-A!D119,0)=0,"","CHYBA")</f>
        <v/>
      </c>
      <c r="AJ704" s="271" t="s">
        <v>2378</v>
      </c>
    </row>
    <row r="705" spans="1:40" s="272" customFormat="1" ht="20.25" customHeight="1" x14ac:dyDescent="0.2">
      <c r="A705" s="1155" t="s">
        <v>1738</v>
      </c>
      <c r="B705" s="1155"/>
      <c r="C705" s="1155"/>
      <c r="D705" s="1155"/>
      <c r="E705" s="1155"/>
      <c r="F705" s="1155"/>
      <c r="G705" s="1155"/>
      <c r="H705" s="1155"/>
      <c r="I705" s="1155"/>
      <c r="J705" s="1155"/>
      <c r="K705" s="1138"/>
      <c r="L705" s="1138"/>
      <c r="M705" s="1138"/>
      <c r="N705" s="1138"/>
      <c r="O705" s="1138"/>
      <c r="P705" s="1138"/>
      <c r="Q705" s="1138"/>
      <c r="R705" s="1138"/>
      <c r="S705" s="1138"/>
      <c r="T705" s="1138"/>
      <c r="U705" s="1138"/>
      <c r="V705" s="1138"/>
      <c r="W705" s="1138"/>
      <c r="X705" s="1138"/>
      <c r="Y705" s="1138"/>
      <c r="Z705" s="1138"/>
      <c r="AA705" s="1138">
        <f>K705+S705</f>
        <v>0</v>
      </c>
      <c r="AB705" s="1138"/>
      <c r="AC705" s="1138"/>
      <c r="AD705" s="1138"/>
      <c r="AE705" s="1138"/>
      <c r="AF705" s="1138"/>
      <c r="AG705" s="1138"/>
      <c r="AH705" s="1138"/>
    </row>
    <row r="706" spans="1:40" s="272" customFormat="1" x14ac:dyDescent="0.2">
      <c r="A706" s="1155"/>
      <c r="B706" s="1155"/>
      <c r="C706" s="1155"/>
      <c r="D706" s="1155"/>
      <c r="E706" s="1155"/>
      <c r="F706" s="1155"/>
      <c r="G706" s="1155"/>
      <c r="H706" s="1155"/>
      <c r="I706" s="1155"/>
      <c r="J706" s="1155"/>
      <c r="K706" s="1138"/>
      <c r="L706" s="1138"/>
      <c r="M706" s="1138"/>
      <c r="N706" s="1138"/>
      <c r="O706" s="1138"/>
      <c r="P706" s="1138"/>
      <c r="Q706" s="1138"/>
      <c r="R706" s="1138"/>
      <c r="S706" s="1138"/>
      <c r="T706" s="1138"/>
      <c r="U706" s="1138"/>
      <c r="V706" s="1138"/>
      <c r="W706" s="1138"/>
      <c r="X706" s="1138"/>
      <c r="Y706" s="1138"/>
      <c r="Z706" s="1138"/>
      <c r="AA706" s="1138"/>
      <c r="AB706" s="1138"/>
      <c r="AC706" s="1138"/>
      <c r="AD706" s="1138"/>
      <c r="AE706" s="1138"/>
      <c r="AF706" s="1138"/>
      <c r="AG706" s="1138"/>
      <c r="AH706" s="1138"/>
      <c r="AI706" s="272" t="str">
        <f>IF(ROUND(AA705-A!D132,0)=0,"","CHYBA")</f>
        <v/>
      </c>
      <c r="AJ706" s="271" t="s">
        <v>2378</v>
      </c>
    </row>
    <row r="707" spans="1:40" x14ac:dyDescent="0.2">
      <c r="A707" s="1155" t="s">
        <v>1730</v>
      </c>
      <c r="B707" s="1155"/>
      <c r="C707" s="1155"/>
      <c r="D707" s="1155"/>
      <c r="E707" s="1155"/>
      <c r="F707" s="1155"/>
      <c r="G707" s="1155"/>
      <c r="H707" s="1155"/>
      <c r="I707" s="1155"/>
      <c r="J707" s="1155"/>
      <c r="K707" s="1138"/>
      <c r="L707" s="1138"/>
      <c r="M707" s="1138"/>
      <c r="N707" s="1138"/>
      <c r="O707" s="1138"/>
      <c r="P707" s="1138"/>
      <c r="Q707" s="1138"/>
      <c r="R707" s="1138"/>
      <c r="S707" s="1138"/>
      <c r="T707" s="1138"/>
      <c r="U707" s="1138"/>
      <c r="V707" s="1138"/>
      <c r="W707" s="1138"/>
      <c r="X707" s="1138"/>
      <c r="Y707" s="1138"/>
      <c r="Z707" s="1138"/>
      <c r="AA707" s="1138">
        <f>K707+S707</f>
        <v>0</v>
      </c>
      <c r="AB707" s="1138"/>
      <c r="AC707" s="1138"/>
      <c r="AD707" s="1138"/>
      <c r="AE707" s="1138"/>
      <c r="AF707" s="1138"/>
      <c r="AG707" s="1138"/>
      <c r="AH707" s="1138"/>
    </row>
    <row r="708" spans="1:40" x14ac:dyDescent="0.2">
      <c r="A708" s="1155"/>
      <c r="B708" s="1155"/>
      <c r="C708" s="1155"/>
      <c r="D708" s="1155"/>
      <c r="E708" s="1155"/>
      <c r="F708" s="1155"/>
      <c r="G708" s="1155"/>
      <c r="H708" s="1155"/>
      <c r="I708" s="1155"/>
      <c r="J708" s="1155"/>
      <c r="K708" s="1138"/>
      <c r="L708" s="1138"/>
      <c r="M708" s="1138"/>
      <c r="N708" s="1138"/>
      <c r="O708" s="1138"/>
      <c r="P708" s="1138"/>
      <c r="Q708" s="1138"/>
      <c r="R708" s="1138"/>
      <c r="S708" s="1138"/>
      <c r="T708" s="1138"/>
      <c r="U708" s="1138"/>
      <c r="V708" s="1138"/>
      <c r="W708" s="1138"/>
      <c r="X708" s="1138"/>
      <c r="Y708" s="1138"/>
      <c r="Z708" s="1138"/>
      <c r="AA708" s="1138"/>
      <c r="AB708" s="1138"/>
      <c r="AC708" s="1138"/>
      <c r="AD708" s="1138"/>
      <c r="AE708" s="1138"/>
      <c r="AF708" s="1138"/>
      <c r="AG708" s="1138"/>
      <c r="AH708" s="1138"/>
      <c r="AI708" s="271" t="str">
        <f>IF(ROUND(AA707-A!D134,0)=0,"","CHYBA")</f>
        <v/>
      </c>
      <c r="AJ708" s="271" t="s">
        <v>2378</v>
      </c>
    </row>
    <row r="709" spans="1:40" x14ac:dyDescent="0.2">
      <c r="A709" s="1155" t="s">
        <v>1731</v>
      </c>
      <c r="B709" s="1155"/>
      <c r="C709" s="1155"/>
      <c r="D709" s="1155"/>
      <c r="E709" s="1155"/>
      <c r="F709" s="1155"/>
      <c r="G709" s="1155"/>
      <c r="H709" s="1155"/>
      <c r="I709" s="1155"/>
      <c r="J709" s="1155"/>
      <c r="K709" s="1138"/>
      <c r="L709" s="1138"/>
      <c r="M709" s="1138"/>
      <c r="N709" s="1138"/>
      <c r="O709" s="1138"/>
      <c r="P709" s="1138"/>
      <c r="Q709" s="1138"/>
      <c r="R709" s="1138"/>
      <c r="S709" s="1138"/>
      <c r="T709" s="1138"/>
      <c r="U709" s="1138"/>
      <c r="V709" s="1138"/>
      <c r="W709" s="1138"/>
      <c r="X709" s="1138"/>
      <c r="Y709" s="1138"/>
      <c r="Z709" s="1138"/>
      <c r="AA709" s="1138">
        <f>K709+S709</f>
        <v>0</v>
      </c>
      <c r="AB709" s="1138"/>
      <c r="AC709" s="1138"/>
      <c r="AD709" s="1138"/>
      <c r="AE709" s="1138"/>
      <c r="AF709" s="1138"/>
      <c r="AG709" s="1138"/>
      <c r="AH709" s="1138"/>
    </row>
    <row r="710" spans="1:40" x14ac:dyDescent="0.2">
      <c r="A710" s="1155"/>
      <c r="B710" s="1155"/>
      <c r="C710" s="1155"/>
      <c r="D710" s="1155"/>
      <c r="E710" s="1155"/>
      <c r="F710" s="1155"/>
      <c r="G710" s="1155"/>
      <c r="H710" s="1155"/>
      <c r="I710" s="1155"/>
      <c r="J710" s="1155"/>
      <c r="K710" s="1138"/>
      <c r="L710" s="1138"/>
      <c r="M710" s="1138"/>
      <c r="N710" s="1138"/>
      <c r="O710" s="1138"/>
      <c r="P710" s="1138"/>
      <c r="Q710" s="1138"/>
      <c r="R710" s="1138"/>
      <c r="S710" s="1138"/>
      <c r="T710" s="1138"/>
      <c r="U710" s="1138"/>
      <c r="V710" s="1138"/>
      <c r="W710" s="1138"/>
      <c r="X710" s="1138"/>
      <c r="Y710" s="1138"/>
      <c r="Z710" s="1138"/>
      <c r="AA710" s="1138"/>
      <c r="AB710" s="1138"/>
      <c r="AC710" s="1138"/>
      <c r="AD710" s="1138"/>
      <c r="AE710" s="1138"/>
      <c r="AF710" s="1138"/>
      <c r="AG710" s="1138"/>
      <c r="AH710" s="1138"/>
      <c r="AI710" s="271" t="str">
        <f>IF(ROUND(AA709-A!D136,0)=0,"","CHYBA")</f>
        <v/>
      </c>
      <c r="AJ710" s="271" t="s">
        <v>2378</v>
      </c>
      <c r="AN710" s="271">
        <f>41838.3+377.8</f>
        <v>42216.100000000006</v>
      </c>
    </row>
    <row r="711" spans="1:40" x14ac:dyDescent="0.2">
      <c r="A711" s="1155" t="s">
        <v>1741</v>
      </c>
      <c r="B711" s="1155"/>
      <c r="C711" s="1155"/>
      <c r="D711" s="1155"/>
      <c r="E711" s="1155"/>
      <c r="F711" s="1155"/>
      <c r="G711" s="1155"/>
      <c r="H711" s="1155"/>
      <c r="I711" s="1155"/>
      <c r="J711" s="1155"/>
      <c r="K711" s="1138"/>
      <c r="L711" s="1138"/>
      <c r="M711" s="1138"/>
      <c r="N711" s="1138"/>
      <c r="O711" s="1138"/>
      <c r="P711" s="1138"/>
      <c r="Q711" s="1138"/>
      <c r="R711" s="1138"/>
      <c r="S711" s="1138"/>
      <c r="T711" s="1138"/>
      <c r="U711" s="1138"/>
      <c r="V711" s="1138"/>
      <c r="W711" s="1138"/>
      <c r="X711" s="1138"/>
      <c r="Y711" s="1138"/>
      <c r="Z711" s="1138"/>
      <c r="AA711" s="1138">
        <f>K711+S711</f>
        <v>0</v>
      </c>
      <c r="AB711" s="1138"/>
      <c r="AC711" s="1138"/>
      <c r="AD711" s="1138"/>
      <c r="AE711" s="1138"/>
      <c r="AF711" s="1138"/>
      <c r="AG711" s="1138"/>
      <c r="AH711" s="1138"/>
    </row>
    <row r="712" spans="1:40" x14ac:dyDescent="0.2">
      <c r="A712" s="1155"/>
      <c r="B712" s="1155"/>
      <c r="C712" s="1155"/>
      <c r="D712" s="1155"/>
      <c r="E712" s="1155"/>
      <c r="F712" s="1155"/>
      <c r="G712" s="1155"/>
      <c r="H712" s="1155"/>
      <c r="I712" s="1155"/>
      <c r="J712" s="1155"/>
      <c r="K712" s="1138"/>
      <c r="L712" s="1138"/>
      <c r="M712" s="1138"/>
      <c r="N712" s="1138"/>
      <c r="O712" s="1138"/>
      <c r="P712" s="1138"/>
      <c r="Q712" s="1138"/>
      <c r="R712" s="1138"/>
      <c r="S712" s="1138"/>
      <c r="T712" s="1138"/>
      <c r="U712" s="1138"/>
      <c r="V712" s="1138"/>
      <c r="W712" s="1138"/>
      <c r="X712" s="1138"/>
      <c r="Y712" s="1138"/>
      <c r="Z712" s="1138"/>
      <c r="AA712" s="1138"/>
      <c r="AB712" s="1138"/>
      <c r="AC712" s="1138"/>
      <c r="AD712" s="1138"/>
      <c r="AE712" s="1138"/>
      <c r="AF712" s="1138"/>
      <c r="AG712" s="1138"/>
      <c r="AH712" s="1138"/>
      <c r="AI712" s="271" t="str">
        <f>IF(ROUND(AA711-A!D138,0)=0,"","CHYBA")</f>
        <v/>
      </c>
      <c r="AJ712" s="271" t="s">
        <v>2378</v>
      </c>
    </row>
    <row r="713" spans="1:40" x14ac:dyDescent="0.2">
      <c r="A713" s="1155" t="s">
        <v>1742</v>
      </c>
      <c r="B713" s="1155"/>
      <c r="C713" s="1155"/>
      <c r="D713" s="1155"/>
      <c r="E713" s="1155"/>
      <c r="F713" s="1155"/>
      <c r="G713" s="1155"/>
      <c r="H713" s="1155"/>
      <c r="I713" s="1155"/>
      <c r="J713" s="1155"/>
      <c r="K713" s="1138"/>
      <c r="L713" s="1138"/>
      <c r="M713" s="1138"/>
      <c r="N713" s="1138"/>
      <c r="O713" s="1138"/>
      <c r="P713" s="1138"/>
      <c r="Q713" s="1138"/>
      <c r="R713" s="1138"/>
      <c r="S713" s="1138"/>
      <c r="T713" s="1138"/>
      <c r="U713" s="1138"/>
      <c r="V713" s="1138"/>
      <c r="W713" s="1138"/>
      <c r="X713" s="1138"/>
      <c r="Y713" s="1138"/>
      <c r="Z713" s="1138"/>
      <c r="AA713" s="1138">
        <f>K713+S713</f>
        <v>0</v>
      </c>
      <c r="AB713" s="1138"/>
      <c r="AC713" s="1138"/>
      <c r="AD713" s="1138"/>
      <c r="AE713" s="1138"/>
      <c r="AF713" s="1138"/>
      <c r="AG713" s="1138"/>
      <c r="AH713" s="1138"/>
    </row>
    <row r="714" spans="1:40" x14ac:dyDescent="0.2">
      <c r="A714" s="1155"/>
      <c r="B714" s="1155"/>
      <c r="C714" s="1155"/>
      <c r="D714" s="1155"/>
      <c r="E714" s="1155"/>
      <c r="F714" s="1155"/>
      <c r="G714" s="1155"/>
      <c r="H714" s="1155"/>
      <c r="I714" s="1155"/>
      <c r="J714" s="1155"/>
      <c r="K714" s="1138"/>
      <c r="L714" s="1138"/>
      <c r="M714" s="1138"/>
      <c r="N714" s="1138"/>
      <c r="O714" s="1138"/>
      <c r="P714" s="1138"/>
      <c r="Q714" s="1138"/>
      <c r="R714" s="1138"/>
      <c r="S714" s="1138"/>
      <c r="T714" s="1138"/>
      <c r="U714" s="1138"/>
      <c r="V714" s="1138"/>
      <c r="W714" s="1138"/>
      <c r="X714" s="1138"/>
      <c r="Y714" s="1138"/>
      <c r="Z714" s="1138"/>
      <c r="AA714" s="1138"/>
      <c r="AB714" s="1138"/>
      <c r="AC714" s="1138"/>
      <c r="AD714" s="1138"/>
      <c r="AE714" s="1138"/>
      <c r="AF714" s="1138"/>
      <c r="AG714" s="1138"/>
      <c r="AH714" s="1138"/>
      <c r="AI714" s="271" t="str">
        <f>IF(ROUND(AA713-A!D140,0)=0,"","CHYBA")</f>
        <v/>
      </c>
      <c r="AJ714" s="271" t="s">
        <v>2378</v>
      </c>
    </row>
    <row r="715" spans="1:40" x14ac:dyDescent="0.2">
      <c r="A715" s="1155" t="s">
        <v>1732</v>
      </c>
      <c r="B715" s="1155"/>
      <c r="C715" s="1155"/>
      <c r="D715" s="1155"/>
      <c r="E715" s="1155"/>
      <c r="F715" s="1155"/>
      <c r="G715" s="1155"/>
      <c r="H715" s="1155"/>
      <c r="I715" s="1155"/>
      <c r="J715" s="1155"/>
      <c r="K715" s="1138">
        <v>14299</v>
      </c>
      <c r="L715" s="1138"/>
      <c r="M715" s="1138"/>
      <c r="N715" s="1138"/>
      <c r="O715" s="1138"/>
      <c r="P715" s="1138"/>
      <c r="Q715" s="1138"/>
      <c r="R715" s="1138"/>
      <c r="S715" s="1138"/>
      <c r="T715" s="1138"/>
      <c r="U715" s="1138"/>
      <c r="V715" s="1138"/>
      <c r="W715" s="1138"/>
      <c r="X715" s="1138"/>
      <c r="Y715" s="1138"/>
      <c r="Z715" s="1138"/>
      <c r="AA715" s="1138">
        <f>K715+S715</f>
        <v>14299</v>
      </c>
      <c r="AB715" s="1138"/>
      <c r="AC715" s="1138"/>
      <c r="AD715" s="1138"/>
      <c r="AE715" s="1138"/>
      <c r="AF715" s="1138"/>
      <c r="AG715" s="1138"/>
      <c r="AH715" s="1138"/>
    </row>
    <row r="716" spans="1:40" x14ac:dyDescent="0.2">
      <c r="A716" s="1155"/>
      <c r="B716" s="1155"/>
      <c r="C716" s="1155"/>
      <c r="D716" s="1155"/>
      <c r="E716" s="1155"/>
      <c r="F716" s="1155"/>
      <c r="G716" s="1155"/>
      <c r="H716" s="1155"/>
      <c r="I716" s="1155"/>
      <c r="J716" s="1155"/>
      <c r="K716" s="1138"/>
      <c r="L716" s="1138"/>
      <c r="M716" s="1138"/>
      <c r="N716" s="1138"/>
      <c r="O716" s="1138"/>
      <c r="P716" s="1138"/>
      <c r="Q716" s="1138"/>
      <c r="R716" s="1138"/>
      <c r="S716" s="1138"/>
      <c r="T716" s="1138"/>
      <c r="U716" s="1138"/>
      <c r="V716" s="1138"/>
      <c r="W716" s="1138"/>
      <c r="X716" s="1138"/>
      <c r="Y716" s="1138"/>
      <c r="Z716" s="1138"/>
      <c r="AA716" s="1138"/>
      <c r="AB716" s="1138"/>
      <c r="AC716" s="1138"/>
      <c r="AD716" s="1138"/>
      <c r="AE716" s="1138"/>
      <c r="AF716" s="1138"/>
      <c r="AG716" s="1138"/>
      <c r="AH716" s="1138"/>
      <c r="AI716" s="271" t="str">
        <f>IF(ROUND(AA715-A!D144,0)=0,"","CHYBA")</f>
        <v/>
      </c>
      <c r="AJ716" s="271" t="s">
        <v>2378</v>
      </c>
    </row>
    <row r="717" spans="1:40" x14ac:dyDescent="0.2">
      <c r="A717" s="1153" t="s">
        <v>1743</v>
      </c>
      <c r="B717" s="1153"/>
      <c r="C717" s="1153"/>
      <c r="D717" s="1153"/>
      <c r="E717" s="1153"/>
      <c r="F717" s="1153"/>
      <c r="G717" s="1153"/>
      <c r="H717" s="1153"/>
      <c r="I717" s="1153"/>
      <c r="J717" s="1153"/>
      <c r="K717" s="1134">
        <f>SUM(K703:R716)</f>
        <v>474027</v>
      </c>
      <c r="L717" s="1134"/>
      <c r="M717" s="1134"/>
      <c r="N717" s="1134"/>
      <c r="O717" s="1134"/>
      <c r="P717" s="1134"/>
      <c r="Q717" s="1134"/>
      <c r="R717" s="1134"/>
      <c r="S717" s="1134">
        <f>SUM(S703:Z716)</f>
        <v>252520</v>
      </c>
      <c r="T717" s="1134"/>
      <c r="U717" s="1134"/>
      <c r="V717" s="1134"/>
      <c r="W717" s="1134"/>
      <c r="X717" s="1134"/>
      <c r="Y717" s="1134"/>
      <c r="Z717" s="1134"/>
      <c r="AA717" s="1134">
        <f>SUM(AA703:AH716)</f>
        <v>726547</v>
      </c>
      <c r="AB717" s="1134"/>
      <c r="AC717" s="1134"/>
      <c r="AD717" s="1134"/>
      <c r="AE717" s="1134"/>
      <c r="AF717" s="1134"/>
      <c r="AG717" s="1134"/>
      <c r="AH717" s="1134"/>
    </row>
    <row r="718" spans="1:40" x14ac:dyDescent="0.2">
      <c r="A718" s="1153"/>
      <c r="B718" s="1153"/>
      <c r="C718" s="1153"/>
      <c r="D718" s="1153"/>
      <c r="E718" s="1153"/>
      <c r="F718" s="1153"/>
      <c r="G718" s="1153"/>
      <c r="H718" s="1153"/>
      <c r="I718" s="1153"/>
      <c r="J718" s="1153"/>
      <c r="K718" s="1134"/>
      <c r="L718" s="1134"/>
      <c r="M718" s="1134"/>
      <c r="N718" s="1134"/>
      <c r="O718" s="1134"/>
      <c r="P718" s="1134"/>
      <c r="Q718" s="1134"/>
      <c r="R718" s="1134"/>
      <c r="S718" s="1134"/>
      <c r="T718" s="1134"/>
      <c r="U718" s="1134"/>
      <c r="V718" s="1134"/>
      <c r="W718" s="1134"/>
      <c r="X718" s="1134"/>
      <c r="Y718" s="1134"/>
      <c r="Z718" s="1134"/>
      <c r="AA718" s="1134"/>
      <c r="AB718" s="1134"/>
      <c r="AC718" s="1134"/>
      <c r="AD718" s="1134"/>
      <c r="AE718" s="1134"/>
      <c r="AF718" s="1134"/>
      <c r="AG718" s="1134"/>
      <c r="AH718" s="1134"/>
      <c r="AI718" s="271" t="str">
        <f>IF(ROUND(AA717-A!D117+A!D130+A!D142,0)=0,"","CHYBA")</f>
        <v/>
      </c>
      <c r="AJ718" s="271" t="s">
        <v>2378</v>
      </c>
    </row>
    <row r="719" spans="1:40" x14ac:dyDescent="0.2">
      <c r="A719" s="441"/>
      <c r="B719" s="441"/>
      <c r="C719" s="441"/>
      <c r="D719" s="441"/>
      <c r="E719" s="441"/>
      <c r="F719" s="441"/>
      <c r="G719" s="441"/>
      <c r="H719" s="441"/>
      <c r="I719" s="441"/>
      <c r="J719" s="441"/>
      <c r="K719" s="442"/>
      <c r="L719" s="442"/>
      <c r="M719" s="442"/>
      <c r="N719" s="442"/>
      <c r="O719" s="442"/>
      <c r="P719" s="442"/>
      <c r="Q719" s="442"/>
      <c r="R719" s="442"/>
      <c r="S719" s="442"/>
      <c r="T719" s="442"/>
      <c r="U719" s="442"/>
      <c r="V719" s="442"/>
      <c r="W719" s="442"/>
      <c r="X719" s="442"/>
      <c r="Y719" s="442"/>
      <c r="Z719" s="442"/>
      <c r="AA719" s="442"/>
      <c r="AB719" s="442"/>
      <c r="AC719" s="442"/>
      <c r="AD719" s="442"/>
      <c r="AE719" s="442"/>
      <c r="AF719" s="442"/>
      <c r="AG719" s="442"/>
      <c r="AH719" s="442"/>
    </row>
    <row r="720" spans="1:40" ht="43.5" customHeight="1" x14ac:dyDescent="0.2">
      <c r="A720" s="1023" t="s">
        <v>2745</v>
      </c>
      <c r="B720" s="1023"/>
      <c r="C720" s="1023"/>
      <c r="D720" s="1023"/>
      <c r="E720" s="1023"/>
      <c r="F720" s="1023"/>
      <c r="G720" s="1023"/>
      <c r="H720" s="1023"/>
      <c r="I720" s="1023"/>
      <c r="J720" s="1023"/>
      <c r="K720" s="1023"/>
      <c r="L720" s="1023"/>
      <c r="M720" s="1023"/>
      <c r="N720" s="1023"/>
      <c r="O720" s="1023"/>
      <c r="P720" s="1023"/>
      <c r="Q720" s="1023"/>
      <c r="R720" s="1023"/>
      <c r="S720" s="1023"/>
      <c r="T720" s="1023"/>
      <c r="U720" s="1023"/>
      <c r="V720" s="1023"/>
      <c r="W720" s="1023"/>
      <c r="X720" s="1023"/>
      <c r="Y720" s="1023"/>
      <c r="Z720" s="1023"/>
      <c r="AA720" s="1023"/>
      <c r="AB720" s="1023"/>
      <c r="AC720" s="1023"/>
      <c r="AD720" s="1023"/>
      <c r="AE720" s="1023"/>
      <c r="AF720" s="1023"/>
      <c r="AG720" s="1023"/>
      <c r="AH720" s="1023"/>
    </row>
    <row r="721" spans="1:37" x14ac:dyDescent="0.2">
      <c r="A721" s="414"/>
      <c r="B721" s="414"/>
      <c r="C721" s="414"/>
      <c r="D721" s="414"/>
      <c r="E721" s="414"/>
      <c r="F721" s="414"/>
      <c r="G721" s="414"/>
      <c r="H721" s="414"/>
      <c r="I721" s="414"/>
      <c r="J721" s="414"/>
      <c r="K721" s="414"/>
      <c r="L721" s="414"/>
      <c r="M721" s="414"/>
      <c r="N721" s="414"/>
      <c r="O721" s="414"/>
      <c r="P721" s="414"/>
      <c r="Q721" s="414"/>
      <c r="R721" s="414"/>
      <c r="S721" s="414"/>
      <c r="T721" s="414"/>
      <c r="U721" s="414"/>
      <c r="V721" s="414"/>
      <c r="W721" s="414"/>
      <c r="X721" s="414"/>
      <c r="Y721" s="414"/>
      <c r="Z721" s="414"/>
      <c r="AA721" s="414"/>
      <c r="AB721" s="414"/>
      <c r="AC721" s="414"/>
      <c r="AD721" s="414"/>
      <c r="AE721" s="414"/>
      <c r="AF721" s="414"/>
      <c r="AG721" s="414"/>
      <c r="AH721" s="414"/>
    </row>
    <row r="722" spans="1:37" hidden="1" x14ac:dyDescent="0.2">
      <c r="A722" s="1135" t="s">
        <v>1744</v>
      </c>
      <c r="B722" s="1136"/>
      <c r="C722" s="1136"/>
      <c r="D722" s="1136"/>
      <c r="E722" s="1136"/>
      <c r="F722" s="1136"/>
      <c r="G722" s="1136"/>
      <c r="H722" s="1136"/>
      <c r="I722" s="1136"/>
      <c r="J722" s="1136"/>
      <c r="K722" s="1136"/>
      <c r="L722" s="1136"/>
      <c r="M722" s="1136"/>
      <c r="N722" s="1136"/>
      <c r="O722" s="1136"/>
      <c r="P722" s="1136"/>
      <c r="Q722" s="1136"/>
      <c r="R722" s="1136"/>
      <c r="S722" s="1136"/>
      <c r="T722" s="1136"/>
      <c r="U722" s="1136"/>
      <c r="V722" s="1136"/>
      <c r="W722" s="1136"/>
      <c r="X722" s="1136"/>
      <c r="Y722" s="1136"/>
      <c r="Z722" s="1136"/>
      <c r="AA722" s="1136"/>
      <c r="AB722" s="1136"/>
      <c r="AC722" s="1136"/>
      <c r="AD722" s="1136"/>
      <c r="AE722" s="1136"/>
      <c r="AF722" s="1136"/>
      <c r="AG722" s="1136"/>
      <c r="AH722" s="1136"/>
    </row>
    <row r="723" spans="1:37" hidden="1" x14ac:dyDescent="0.2">
      <c r="A723" s="338"/>
      <c r="B723" s="338"/>
      <c r="C723" s="338"/>
      <c r="D723" s="338"/>
      <c r="E723" s="338"/>
      <c r="F723" s="338"/>
      <c r="G723" s="338"/>
      <c r="H723" s="338"/>
      <c r="I723" s="338"/>
      <c r="J723" s="338"/>
      <c r="K723" s="338"/>
      <c r="L723" s="338"/>
      <c r="M723" s="338"/>
      <c r="N723" s="338"/>
      <c r="O723" s="338"/>
      <c r="P723" s="338"/>
      <c r="Q723" s="338"/>
      <c r="R723" s="338"/>
      <c r="S723" s="338"/>
      <c r="T723" s="338"/>
      <c r="U723" s="338"/>
      <c r="V723" s="338"/>
      <c r="W723" s="338"/>
      <c r="X723" s="338"/>
      <c r="Y723" s="338"/>
      <c r="Z723" s="338"/>
      <c r="AA723" s="338"/>
      <c r="AB723" s="338"/>
      <c r="AC723" s="338"/>
      <c r="AD723" s="338"/>
      <c r="AE723" s="338"/>
      <c r="AF723" s="338"/>
      <c r="AG723" s="338"/>
      <c r="AH723" s="338"/>
    </row>
    <row r="724" spans="1:37" hidden="1" x14ac:dyDescent="0.2">
      <c r="A724" s="1137" t="s">
        <v>1745</v>
      </c>
      <c r="B724" s="1137"/>
      <c r="C724" s="1137"/>
      <c r="D724" s="1137"/>
      <c r="E724" s="1137"/>
      <c r="F724" s="1137"/>
      <c r="G724" s="1137"/>
      <c r="H724" s="1137"/>
      <c r="I724" s="1137"/>
      <c r="J724" s="1137"/>
      <c r="K724" s="1137"/>
      <c r="L724" s="1137"/>
      <c r="M724" s="1137"/>
      <c r="N724" s="1137"/>
      <c r="O724" s="1137" t="s">
        <v>510</v>
      </c>
      <c r="P724" s="1137"/>
      <c r="Q724" s="1137"/>
      <c r="R724" s="1137"/>
      <c r="S724" s="1137"/>
      <c r="T724" s="1137"/>
      <c r="U724" s="1137"/>
      <c r="V724" s="1137"/>
      <c r="W724" s="1137"/>
      <c r="X724" s="1137"/>
      <c r="Y724" s="1137"/>
      <c r="Z724" s="1137"/>
      <c r="AA724" s="1137"/>
      <c r="AB724" s="1137"/>
      <c r="AC724" s="1137"/>
      <c r="AD724" s="1137"/>
      <c r="AE724" s="1137"/>
      <c r="AF724" s="1137"/>
      <c r="AG724" s="1137"/>
      <c r="AH724" s="1137"/>
    </row>
    <row r="725" spans="1:37" hidden="1" x14ac:dyDescent="0.2">
      <c r="A725" s="1137"/>
      <c r="B725" s="1137"/>
      <c r="C725" s="1137"/>
      <c r="D725" s="1137"/>
      <c r="E725" s="1137"/>
      <c r="F725" s="1137"/>
      <c r="G725" s="1137"/>
      <c r="H725" s="1137"/>
      <c r="I725" s="1137"/>
      <c r="J725" s="1137"/>
      <c r="K725" s="1137"/>
      <c r="L725" s="1137"/>
      <c r="M725" s="1137"/>
      <c r="N725" s="1137"/>
      <c r="O725" s="1137" t="s">
        <v>1746</v>
      </c>
      <c r="P725" s="1137"/>
      <c r="Q725" s="1137"/>
      <c r="R725" s="1137"/>
      <c r="S725" s="1137"/>
      <c r="T725" s="1137"/>
      <c r="U725" s="1137"/>
      <c r="V725" s="1137"/>
      <c r="W725" s="1137"/>
      <c r="X725" s="1137"/>
      <c r="Y725" s="1137" t="s">
        <v>1747</v>
      </c>
      <c r="Z725" s="1137"/>
      <c r="AA725" s="1137"/>
      <c r="AB725" s="1137"/>
      <c r="AC725" s="1137"/>
      <c r="AD725" s="1137"/>
      <c r="AE725" s="1137"/>
      <c r="AF725" s="1137"/>
      <c r="AG725" s="1137"/>
      <c r="AH725" s="1137"/>
    </row>
    <row r="726" spans="1:37" hidden="1" x14ac:dyDescent="0.2">
      <c r="A726" s="1155" t="s">
        <v>1748</v>
      </c>
      <c r="B726" s="1155"/>
      <c r="C726" s="1155"/>
      <c r="D726" s="1155"/>
      <c r="E726" s="1155"/>
      <c r="F726" s="1155"/>
      <c r="G726" s="1155"/>
      <c r="H726" s="1155"/>
      <c r="I726" s="1155"/>
      <c r="J726" s="1155"/>
      <c r="K726" s="1155"/>
      <c r="L726" s="1155"/>
      <c r="M726" s="1155"/>
      <c r="N726" s="1155"/>
      <c r="O726" s="1176"/>
      <c r="P726" s="1177"/>
      <c r="Q726" s="1177"/>
      <c r="R726" s="1177"/>
      <c r="S726" s="1177"/>
      <c r="T726" s="1177"/>
      <c r="U726" s="1177"/>
      <c r="V726" s="1177"/>
      <c r="W726" s="1177"/>
      <c r="X726" s="1178"/>
      <c r="Y726" s="1138"/>
      <c r="Z726" s="1138"/>
      <c r="AA726" s="1138"/>
      <c r="AB726" s="1138"/>
      <c r="AC726" s="1138"/>
      <c r="AD726" s="1138"/>
      <c r="AE726" s="1138"/>
      <c r="AF726" s="1138"/>
      <c r="AG726" s="1138"/>
      <c r="AH726" s="1138"/>
    </row>
    <row r="727" spans="1:37" hidden="1" x14ac:dyDescent="0.2">
      <c r="A727" s="1155"/>
      <c r="B727" s="1155"/>
      <c r="C727" s="1155"/>
      <c r="D727" s="1155"/>
      <c r="E727" s="1155"/>
      <c r="F727" s="1155"/>
      <c r="G727" s="1155"/>
      <c r="H727" s="1155"/>
      <c r="I727" s="1155"/>
      <c r="J727" s="1155"/>
      <c r="K727" s="1155"/>
      <c r="L727" s="1155"/>
      <c r="M727" s="1155"/>
      <c r="N727" s="1155"/>
      <c r="O727" s="1179"/>
      <c r="P727" s="1180"/>
      <c r="Q727" s="1180"/>
      <c r="R727" s="1180"/>
      <c r="S727" s="1180"/>
      <c r="T727" s="1180"/>
      <c r="U727" s="1180"/>
      <c r="V727" s="1180"/>
      <c r="W727" s="1180"/>
      <c r="X727" s="1181"/>
      <c r="Y727" s="1138"/>
      <c r="Z727" s="1138"/>
      <c r="AA727" s="1138"/>
      <c r="AB727" s="1138"/>
      <c r="AC727" s="1138"/>
      <c r="AD727" s="1138"/>
      <c r="AE727" s="1138"/>
      <c r="AF727" s="1138"/>
      <c r="AG727" s="1138"/>
      <c r="AH727" s="1138"/>
    </row>
    <row r="728" spans="1:37" hidden="1" x14ac:dyDescent="0.2">
      <c r="A728" s="1155" t="s">
        <v>1749</v>
      </c>
      <c r="B728" s="1155"/>
      <c r="C728" s="1155"/>
      <c r="D728" s="1155"/>
      <c r="E728" s="1155"/>
      <c r="F728" s="1155"/>
      <c r="G728" s="1155"/>
      <c r="H728" s="1155"/>
      <c r="I728" s="1155"/>
      <c r="J728" s="1155"/>
      <c r="K728" s="1155"/>
      <c r="L728" s="1155"/>
      <c r="M728" s="1155"/>
      <c r="N728" s="1155"/>
      <c r="O728" s="1169" t="s">
        <v>393</v>
      </c>
      <c r="P728" s="1169"/>
      <c r="Q728" s="1169"/>
      <c r="R728" s="1169"/>
      <c r="S728" s="1169"/>
      <c r="T728" s="1169"/>
      <c r="U728" s="1169"/>
      <c r="V728" s="1169"/>
      <c r="W728" s="1169"/>
      <c r="X728" s="1169"/>
      <c r="Y728" s="1138"/>
      <c r="Z728" s="1138"/>
      <c r="AA728" s="1138"/>
      <c r="AB728" s="1138"/>
      <c r="AC728" s="1138"/>
      <c r="AD728" s="1138"/>
      <c r="AE728" s="1138"/>
      <c r="AF728" s="1138"/>
      <c r="AG728" s="1138"/>
      <c r="AH728" s="1138"/>
    </row>
    <row r="729" spans="1:37" hidden="1" x14ac:dyDescent="0.2">
      <c r="A729" s="1155"/>
      <c r="B729" s="1155"/>
      <c r="C729" s="1155"/>
      <c r="D729" s="1155"/>
      <c r="E729" s="1155"/>
      <c r="F729" s="1155"/>
      <c r="G729" s="1155"/>
      <c r="H729" s="1155"/>
      <c r="I729" s="1155"/>
      <c r="J729" s="1155"/>
      <c r="K729" s="1155"/>
      <c r="L729" s="1155"/>
      <c r="M729" s="1155"/>
      <c r="N729" s="1155"/>
      <c r="O729" s="1169"/>
      <c r="P729" s="1169"/>
      <c r="Q729" s="1169"/>
      <c r="R729" s="1169"/>
      <c r="S729" s="1169"/>
      <c r="T729" s="1169"/>
      <c r="U729" s="1169"/>
      <c r="V729" s="1169"/>
      <c r="W729" s="1169"/>
      <c r="X729" s="1169"/>
      <c r="Y729" s="1138"/>
      <c r="Z729" s="1138"/>
      <c r="AA729" s="1138"/>
      <c r="AB729" s="1138"/>
      <c r="AC729" s="1138"/>
      <c r="AD729" s="1138"/>
      <c r="AE729" s="1138"/>
      <c r="AF729" s="1138"/>
      <c r="AG729" s="1138"/>
      <c r="AH729" s="1138"/>
    </row>
    <row r="730" spans="1:37" x14ac:dyDescent="0.2">
      <c r="A730" s="338" t="s">
        <v>2747</v>
      </c>
      <c r="B730" s="338"/>
      <c r="C730" s="338"/>
      <c r="D730" s="338"/>
      <c r="E730" s="338"/>
      <c r="F730" s="338"/>
      <c r="G730" s="338"/>
      <c r="H730" s="338"/>
      <c r="I730" s="338"/>
      <c r="J730" s="338"/>
      <c r="K730" s="338"/>
      <c r="L730" s="338"/>
      <c r="M730" s="338"/>
      <c r="N730" s="338"/>
      <c r="O730" s="338"/>
      <c r="P730" s="338"/>
      <c r="Q730" s="338"/>
      <c r="R730" s="338"/>
      <c r="S730" s="338"/>
      <c r="T730" s="338"/>
      <c r="U730" s="338"/>
      <c r="V730" s="338"/>
      <c r="W730" s="338"/>
      <c r="X730" s="338"/>
      <c r="Y730" s="338"/>
      <c r="Z730" s="338"/>
      <c r="AA730" s="338"/>
      <c r="AB730" s="338"/>
      <c r="AC730" s="338"/>
      <c r="AD730" s="338"/>
      <c r="AE730" s="338"/>
      <c r="AF730" s="338"/>
      <c r="AG730" s="338"/>
      <c r="AH730" s="338"/>
    </row>
    <row r="732" spans="1:37" s="272" customFormat="1" ht="15" customHeight="1" x14ac:dyDescent="0.2">
      <c r="A732" s="431" t="s">
        <v>330</v>
      </c>
      <c r="B732" s="421"/>
      <c r="C732" s="421"/>
      <c r="D732" s="432" t="s">
        <v>2746</v>
      </c>
      <c r="E732" s="433"/>
      <c r="F732" s="433"/>
      <c r="G732" s="433"/>
      <c r="H732" s="433"/>
      <c r="I732" s="433"/>
      <c r="J732" s="433"/>
      <c r="K732" s="433"/>
      <c r="L732" s="433"/>
      <c r="M732" s="433"/>
      <c r="N732" s="433"/>
      <c r="O732" s="433"/>
      <c r="P732" s="433"/>
      <c r="Q732" s="433"/>
      <c r="R732" s="433"/>
      <c r="S732" s="433"/>
      <c r="T732" s="433"/>
      <c r="U732" s="433"/>
      <c r="V732" s="433"/>
      <c r="W732" s="433"/>
      <c r="X732" s="433"/>
      <c r="Y732" s="433"/>
      <c r="Z732" s="433"/>
      <c r="AA732" s="433"/>
      <c r="AB732" s="433"/>
      <c r="AC732" s="433"/>
      <c r="AD732" s="433"/>
      <c r="AE732" s="433"/>
      <c r="AF732" s="433"/>
      <c r="AG732" s="433"/>
      <c r="AH732" s="433"/>
      <c r="AI732" s="274"/>
      <c r="AJ732" s="274"/>
      <c r="AK732" s="274"/>
    </row>
    <row r="733" spans="1:37" s="272" customFormat="1" ht="11.25" customHeight="1" x14ac:dyDescent="0.2">
      <c r="A733" s="431"/>
      <c r="B733" s="421"/>
      <c r="C733" s="421"/>
      <c r="D733" s="432"/>
      <c r="E733" s="433"/>
      <c r="F733" s="433"/>
      <c r="G733" s="433"/>
      <c r="H733" s="433"/>
      <c r="I733" s="433"/>
      <c r="J733" s="433"/>
      <c r="K733" s="433"/>
      <c r="L733" s="433"/>
      <c r="M733" s="433"/>
      <c r="N733" s="433"/>
      <c r="O733" s="433"/>
      <c r="P733" s="433"/>
      <c r="Q733" s="433"/>
      <c r="R733" s="433"/>
      <c r="S733" s="433"/>
      <c r="T733" s="433"/>
      <c r="U733" s="433"/>
      <c r="V733" s="433"/>
      <c r="W733" s="433"/>
      <c r="X733" s="433"/>
      <c r="Y733" s="433"/>
      <c r="Z733" s="433"/>
      <c r="AA733" s="433"/>
      <c r="AB733" s="433"/>
      <c r="AC733" s="433"/>
      <c r="AD733" s="433"/>
      <c r="AE733" s="433"/>
      <c r="AF733" s="433"/>
      <c r="AG733" s="433"/>
      <c r="AH733" s="433"/>
      <c r="AI733" s="274"/>
      <c r="AJ733" s="274"/>
      <c r="AK733" s="274"/>
    </row>
    <row r="734" spans="1:37" ht="40.5" hidden="1" customHeight="1" x14ac:dyDescent="0.2">
      <c r="A734" s="751" t="s">
        <v>2814</v>
      </c>
      <c r="B734" s="751"/>
      <c r="C734" s="751"/>
      <c r="D734" s="751"/>
      <c r="E734" s="751"/>
      <c r="F734" s="751"/>
      <c r="G734" s="751"/>
      <c r="H734" s="751"/>
      <c r="I734" s="751"/>
      <c r="J734" s="751"/>
      <c r="K734" s="751"/>
      <c r="L734" s="751"/>
      <c r="M734" s="751"/>
      <c r="N734" s="751"/>
      <c r="O734" s="751"/>
      <c r="P734" s="751"/>
      <c r="Q734" s="751"/>
      <c r="R734" s="751"/>
      <c r="S734" s="751"/>
      <c r="T734" s="751"/>
      <c r="U734" s="751"/>
      <c r="V734" s="751"/>
      <c r="W734" s="751"/>
      <c r="X734" s="751"/>
      <c r="Y734" s="751"/>
      <c r="Z734" s="751"/>
      <c r="AA734" s="751"/>
      <c r="AB734" s="751"/>
      <c r="AC734" s="751"/>
      <c r="AD734" s="751"/>
      <c r="AE734" s="751"/>
      <c r="AF734" s="751"/>
      <c r="AG734" s="751"/>
      <c r="AH734" s="751"/>
    </row>
    <row r="735" spans="1:37" x14ac:dyDescent="0.2">
      <c r="A735" s="443"/>
      <c r="B735" s="443"/>
      <c r="C735" s="443"/>
      <c r="D735" s="443"/>
      <c r="E735" s="443"/>
      <c r="F735" s="443"/>
      <c r="G735" s="443"/>
      <c r="H735" s="443"/>
      <c r="I735" s="443"/>
      <c r="J735" s="443"/>
      <c r="K735" s="443"/>
      <c r="L735" s="443"/>
      <c r="M735" s="443"/>
      <c r="N735" s="443"/>
      <c r="O735" s="443"/>
      <c r="P735" s="443"/>
      <c r="Q735" s="443"/>
      <c r="R735" s="443"/>
      <c r="S735" s="443"/>
      <c r="T735" s="443"/>
      <c r="U735" s="443"/>
      <c r="V735" s="443"/>
      <c r="W735" s="443"/>
      <c r="X735" s="443"/>
      <c r="Y735" s="443"/>
      <c r="Z735" s="443"/>
      <c r="AA735" s="443"/>
      <c r="AB735" s="443"/>
      <c r="AC735" s="443"/>
      <c r="AD735" s="443"/>
      <c r="AE735" s="443"/>
      <c r="AF735" s="443"/>
      <c r="AG735" s="443"/>
      <c r="AH735" s="443"/>
    </row>
    <row r="736" spans="1:37" x14ac:dyDescent="0.2">
      <c r="A736" s="1135" t="s">
        <v>1750</v>
      </c>
      <c r="B736" s="1136"/>
      <c r="C736" s="1136"/>
      <c r="D736" s="1136"/>
      <c r="E736" s="1136"/>
      <c r="F736" s="1136"/>
      <c r="G736" s="1136"/>
      <c r="H736" s="1136"/>
      <c r="I736" s="1136"/>
      <c r="J736" s="1136"/>
      <c r="K736" s="1136"/>
      <c r="L736" s="1136"/>
      <c r="M736" s="1136"/>
      <c r="N736" s="1136"/>
      <c r="O736" s="1136"/>
      <c r="P736" s="1136"/>
      <c r="Q736" s="1136"/>
      <c r="R736" s="1136"/>
      <c r="S736" s="1136"/>
      <c r="T736" s="1136"/>
      <c r="U736" s="1136"/>
      <c r="V736" s="1136"/>
      <c r="W736" s="1136"/>
      <c r="X736" s="1136"/>
      <c r="Y736" s="1136"/>
      <c r="Z736" s="1136"/>
      <c r="AA736" s="1136"/>
      <c r="AB736" s="1136"/>
      <c r="AC736" s="1136"/>
      <c r="AD736" s="1136"/>
      <c r="AE736" s="1136"/>
      <c r="AF736" s="1136"/>
      <c r="AG736" s="1136"/>
      <c r="AH736" s="1136"/>
    </row>
    <row r="737" spans="1:36" x14ac:dyDescent="0.2">
      <c r="A737" s="338"/>
      <c r="B737" s="338"/>
      <c r="C737" s="338"/>
      <c r="D737" s="338"/>
      <c r="E737" s="338"/>
      <c r="F737" s="338"/>
      <c r="G737" s="338"/>
      <c r="H737" s="338"/>
      <c r="I737" s="338"/>
      <c r="J737" s="338"/>
      <c r="K737" s="338"/>
      <c r="L737" s="338"/>
      <c r="M737" s="338"/>
      <c r="N737" s="338"/>
      <c r="O737" s="338"/>
      <c r="P737" s="338"/>
      <c r="Q737" s="338"/>
      <c r="R737" s="338"/>
      <c r="S737" s="338"/>
      <c r="T737" s="338"/>
      <c r="U737" s="338"/>
      <c r="V737" s="338"/>
      <c r="W737" s="338"/>
      <c r="X737" s="338"/>
      <c r="Y737" s="338"/>
      <c r="Z737" s="338"/>
      <c r="AA737" s="338"/>
      <c r="AB737" s="338"/>
      <c r="AC737" s="338"/>
      <c r="AD737" s="338"/>
      <c r="AE737" s="338"/>
      <c r="AF737" s="338"/>
      <c r="AG737" s="338"/>
      <c r="AH737" s="338"/>
    </row>
    <row r="738" spans="1:36" x14ac:dyDescent="0.2">
      <c r="A738" s="1137" t="s">
        <v>1529</v>
      </c>
      <c r="B738" s="1137"/>
      <c r="C738" s="1137"/>
      <c r="D738" s="1137"/>
      <c r="E738" s="1137"/>
      <c r="F738" s="1137"/>
      <c r="G738" s="1137"/>
      <c r="H738" s="1137"/>
      <c r="I738" s="1137"/>
      <c r="J738" s="1137"/>
      <c r="K738" s="1137"/>
      <c r="L738" s="1137"/>
      <c r="M738" s="1137"/>
      <c r="N738" s="1137"/>
      <c r="O738" s="1137" t="s">
        <v>510</v>
      </c>
      <c r="P738" s="1137"/>
      <c r="Q738" s="1137"/>
      <c r="R738" s="1137"/>
      <c r="S738" s="1137"/>
      <c r="T738" s="1137"/>
      <c r="U738" s="1137"/>
      <c r="V738" s="1137"/>
      <c r="W738" s="1137"/>
      <c r="X738" s="1137"/>
      <c r="Y738" s="1137" t="s">
        <v>633</v>
      </c>
      <c r="Z738" s="1137"/>
      <c r="AA738" s="1137"/>
      <c r="AB738" s="1137"/>
      <c r="AC738" s="1137"/>
      <c r="AD738" s="1137"/>
      <c r="AE738" s="1137"/>
      <c r="AF738" s="1137"/>
      <c r="AG738" s="1137"/>
      <c r="AH738" s="1137"/>
    </row>
    <row r="739" spans="1:36" x14ac:dyDescent="0.2">
      <c r="A739" s="1137"/>
      <c r="B739" s="1137"/>
      <c r="C739" s="1137"/>
      <c r="D739" s="1137"/>
      <c r="E739" s="1137"/>
      <c r="F739" s="1137"/>
      <c r="G739" s="1137"/>
      <c r="H739" s="1137"/>
      <c r="I739" s="1137"/>
      <c r="J739" s="1137"/>
      <c r="K739" s="1137"/>
      <c r="L739" s="1137"/>
      <c r="M739" s="1137"/>
      <c r="N739" s="1137"/>
      <c r="O739" s="1137"/>
      <c r="P739" s="1137"/>
      <c r="Q739" s="1137"/>
      <c r="R739" s="1137"/>
      <c r="S739" s="1137"/>
      <c r="T739" s="1137"/>
      <c r="U739" s="1137"/>
      <c r="V739" s="1137"/>
      <c r="W739" s="1137"/>
      <c r="X739" s="1137"/>
      <c r="Y739" s="1137"/>
      <c r="Z739" s="1137"/>
      <c r="AA739" s="1137"/>
      <c r="AB739" s="1137"/>
      <c r="AC739" s="1137"/>
      <c r="AD739" s="1137"/>
      <c r="AE739" s="1137"/>
      <c r="AF739" s="1137"/>
      <c r="AG739" s="1137"/>
      <c r="AH739" s="1137"/>
    </row>
    <row r="740" spans="1:36" x14ac:dyDescent="0.2">
      <c r="A740" s="1155" t="s">
        <v>1751</v>
      </c>
      <c r="B740" s="1155"/>
      <c r="C740" s="1155"/>
      <c r="D740" s="1155"/>
      <c r="E740" s="1155"/>
      <c r="F740" s="1155"/>
      <c r="G740" s="1155"/>
      <c r="H740" s="1155"/>
      <c r="I740" s="1155"/>
      <c r="J740" s="1155"/>
      <c r="K740" s="1155"/>
      <c r="L740" s="1155"/>
      <c r="M740" s="1155"/>
      <c r="N740" s="1155"/>
      <c r="O740" s="1138">
        <v>14696</v>
      </c>
      <c r="P740" s="1138"/>
      <c r="Q740" s="1138"/>
      <c r="R740" s="1138"/>
      <c r="S740" s="1138"/>
      <c r="T740" s="1138"/>
      <c r="U740" s="1138"/>
      <c r="V740" s="1138"/>
      <c r="W740" s="1138"/>
      <c r="X740" s="1138"/>
      <c r="Y740" s="1138">
        <v>11748</v>
      </c>
      <c r="Z740" s="1138"/>
      <c r="AA740" s="1138"/>
      <c r="AB740" s="1138"/>
      <c r="AC740" s="1138"/>
      <c r="AD740" s="1138"/>
      <c r="AE740" s="1138"/>
      <c r="AF740" s="1138"/>
      <c r="AG740" s="1138"/>
      <c r="AH740" s="1138"/>
      <c r="AI740" s="271" t="str">
        <f>IF(ROUND(Y740-A!G162,0)=0,"","CHYBA")</f>
        <v/>
      </c>
      <c r="AJ740" s="271" t="s">
        <v>2378</v>
      </c>
    </row>
    <row r="741" spans="1:36" x14ac:dyDescent="0.2">
      <c r="A741" s="1155"/>
      <c r="B741" s="1155"/>
      <c r="C741" s="1155"/>
      <c r="D741" s="1155"/>
      <c r="E741" s="1155"/>
      <c r="F741" s="1155"/>
      <c r="G741" s="1155"/>
      <c r="H741" s="1155"/>
      <c r="I741" s="1155"/>
      <c r="J741" s="1155"/>
      <c r="K741" s="1155"/>
      <c r="L741" s="1155"/>
      <c r="M741" s="1155"/>
      <c r="N741" s="1155"/>
      <c r="O741" s="1138"/>
      <c r="P741" s="1138"/>
      <c r="Q741" s="1138"/>
      <c r="R741" s="1138"/>
      <c r="S741" s="1138"/>
      <c r="T741" s="1138"/>
      <c r="U741" s="1138"/>
      <c r="V741" s="1138"/>
      <c r="W741" s="1138"/>
      <c r="X741" s="1138"/>
      <c r="Y741" s="1138"/>
      <c r="Z741" s="1138"/>
      <c r="AA741" s="1138"/>
      <c r="AB741" s="1138"/>
      <c r="AC741" s="1138"/>
      <c r="AD741" s="1138"/>
      <c r="AE741" s="1138"/>
      <c r="AF741" s="1138"/>
      <c r="AG741" s="1138"/>
      <c r="AH741" s="1138"/>
      <c r="AI741" s="271" t="str">
        <f>IF(ROUND(O740-A!F161,0)=0,"","CHYBA")</f>
        <v/>
      </c>
      <c r="AJ741" s="271" t="s">
        <v>2378</v>
      </c>
    </row>
    <row r="742" spans="1:36" s="272" customFormat="1" x14ac:dyDescent="0.2">
      <c r="A742" s="1155" t="s">
        <v>1752</v>
      </c>
      <c r="B742" s="1155"/>
      <c r="C742" s="1155"/>
      <c r="D742" s="1155"/>
      <c r="E742" s="1155"/>
      <c r="F742" s="1155"/>
      <c r="G742" s="1155"/>
      <c r="H742" s="1155"/>
      <c r="I742" s="1155"/>
      <c r="J742" s="1155"/>
      <c r="K742" s="1155"/>
      <c r="L742" s="1155"/>
      <c r="M742" s="1155"/>
      <c r="N742" s="1155"/>
      <c r="O742" s="1138">
        <v>417202</v>
      </c>
      <c r="P742" s="1138"/>
      <c r="Q742" s="1138"/>
      <c r="R742" s="1138"/>
      <c r="S742" s="1138"/>
      <c r="T742" s="1138"/>
      <c r="U742" s="1138"/>
      <c r="V742" s="1138"/>
      <c r="W742" s="1138"/>
      <c r="X742" s="1138"/>
      <c r="Y742" s="1138">
        <v>439506</v>
      </c>
      <c r="Z742" s="1138"/>
      <c r="AA742" s="1138"/>
      <c r="AB742" s="1138"/>
      <c r="AC742" s="1138"/>
      <c r="AD742" s="1138"/>
      <c r="AE742" s="1138"/>
      <c r="AF742" s="1138"/>
      <c r="AG742" s="1138"/>
      <c r="AH742" s="1138"/>
    </row>
    <row r="743" spans="1:36" s="272" customFormat="1" x14ac:dyDescent="0.2">
      <c r="A743" s="1155"/>
      <c r="B743" s="1155"/>
      <c r="C743" s="1155"/>
      <c r="D743" s="1155"/>
      <c r="E743" s="1155"/>
      <c r="F743" s="1155"/>
      <c r="G743" s="1155"/>
      <c r="H743" s="1155"/>
      <c r="I743" s="1155"/>
      <c r="J743" s="1155"/>
      <c r="K743" s="1155"/>
      <c r="L743" s="1155"/>
      <c r="M743" s="1155"/>
      <c r="N743" s="1155"/>
      <c r="O743" s="1138"/>
      <c r="P743" s="1138"/>
      <c r="Q743" s="1138"/>
      <c r="R743" s="1138"/>
      <c r="S743" s="1138"/>
      <c r="T743" s="1138"/>
      <c r="U743" s="1138"/>
      <c r="V743" s="1138"/>
      <c r="W743" s="1138"/>
      <c r="X743" s="1138"/>
      <c r="Y743" s="1138"/>
      <c r="Z743" s="1138"/>
      <c r="AA743" s="1138"/>
      <c r="AB743" s="1138"/>
      <c r="AC743" s="1138"/>
      <c r="AD743" s="1138"/>
      <c r="AE743" s="1138"/>
      <c r="AF743" s="1138"/>
      <c r="AG743" s="1138"/>
      <c r="AH743" s="1138"/>
    </row>
    <row r="744" spans="1:36" s="272" customFormat="1" x14ac:dyDescent="0.2">
      <c r="A744" s="1155" t="s">
        <v>1753</v>
      </c>
      <c r="B744" s="1155"/>
      <c r="C744" s="1155"/>
      <c r="D744" s="1155"/>
      <c r="E744" s="1155"/>
      <c r="F744" s="1155"/>
      <c r="G744" s="1155"/>
      <c r="H744" s="1155"/>
      <c r="I744" s="1155"/>
      <c r="J744" s="1155"/>
      <c r="K744" s="1155"/>
      <c r="L744" s="1155"/>
      <c r="M744" s="1155"/>
      <c r="N744" s="1155"/>
      <c r="O744" s="1138"/>
      <c r="P744" s="1138"/>
      <c r="Q744" s="1138"/>
      <c r="R744" s="1138"/>
      <c r="S744" s="1138"/>
      <c r="T744" s="1138"/>
      <c r="U744" s="1138"/>
      <c r="V744" s="1138"/>
      <c r="W744" s="1138"/>
      <c r="X744" s="1138"/>
      <c r="Y744" s="1138"/>
      <c r="Z744" s="1138"/>
      <c r="AA744" s="1138"/>
      <c r="AB744" s="1138"/>
      <c r="AC744" s="1138"/>
      <c r="AD744" s="1138"/>
      <c r="AE744" s="1138"/>
      <c r="AF744" s="1138"/>
      <c r="AG744" s="1138"/>
      <c r="AH744" s="1138"/>
    </row>
    <row r="745" spans="1:36" s="272" customFormat="1" x14ac:dyDescent="0.2">
      <c r="A745" s="1155"/>
      <c r="B745" s="1155"/>
      <c r="C745" s="1155"/>
      <c r="D745" s="1155"/>
      <c r="E745" s="1155"/>
      <c r="F745" s="1155"/>
      <c r="G745" s="1155"/>
      <c r="H745" s="1155"/>
      <c r="I745" s="1155"/>
      <c r="J745" s="1155"/>
      <c r="K745" s="1155"/>
      <c r="L745" s="1155"/>
      <c r="M745" s="1155"/>
      <c r="N745" s="1155"/>
      <c r="O745" s="1138"/>
      <c r="P745" s="1138"/>
      <c r="Q745" s="1138"/>
      <c r="R745" s="1138"/>
      <c r="S745" s="1138"/>
      <c r="T745" s="1138"/>
      <c r="U745" s="1138"/>
      <c r="V745" s="1138"/>
      <c r="W745" s="1138"/>
      <c r="X745" s="1138"/>
      <c r="Y745" s="1138"/>
      <c r="Z745" s="1138"/>
      <c r="AA745" s="1138"/>
      <c r="AB745" s="1138"/>
      <c r="AC745" s="1138"/>
      <c r="AD745" s="1138"/>
      <c r="AE745" s="1138"/>
      <c r="AF745" s="1138"/>
      <c r="AG745" s="1138"/>
      <c r="AH745" s="1138"/>
    </row>
    <row r="746" spans="1:36" x14ac:dyDescent="0.2">
      <c r="A746" s="1155" t="s">
        <v>1754</v>
      </c>
      <c r="B746" s="1155"/>
      <c r="C746" s="1155"/>
      <c r="D746" s="1155"/>
      <c r="E746" s="1155"/>
      <c r="F746" s="1155"/>
      <c r="G746" s="1155"/>
      <c r="H746" s="1155"/>
      <c r="I746" s="1155"/>
      <c r="J746" s="1155"/>
      <c r="K746" s="1155"/>
      <c r="L746" s="1155"/>
      <c r="M746" s="1155"/>
      <c r="N746" s="1155"/>
      <c r="O746" s="1138"/>
      <c r="P746" s="1138"/>
      <c r="Q746" s="1138"/>
      <c r="R746" s="1138"/>
      <c r="S746" s="1138"/>
      <c r="T746" s="1138"/>
      <c r="U746" s="1138"/>
      <c r="V746" s="1138"/>
      <c r="W746" s="1138"/>
      <c r="X746" s="1138"/>
      <c r="Y746" s="1138"/>
      <c r="Z746" s="1138"/>
      <c r="AA746" s="1138"/>
      <c r="AB746" s="1138"/>
      <c r="AC746" s="1138"/>
      <c r="AD746" s="1138"/>
      <c r="AE746" s="1138"/>
      <c r="AF746" s="1138"/>
      <c r="AG746" s="1138"/>
      <c r="AH746" s="1138"/>
    </row>
    <row r="747" spans="1:36" x14ac:dyDescent="0.2">
      <c r="A747" s="1155"/>
      <c r="B747" s="1155"/>
      <c r="C747" s="1155"/>
      <c r="D747" s="1155"/>
      <c r="E747" s="1155"/>
      <c r="F747" s="1155"/>
      <c r="G747" s="1155"/>
      <c r="H747" s="1155"/>
      <c r="I747" s="1155"/>
      <c r="J747" s="1155"/>
      <c r="K747" s="1155"/>
      <c r="L747" s="1155"/>
      <c r="M747" s="1155"/>
      <c r="N747" s="1155"/>
      <c r="O747" s="1138"/>
      <c r="P747" s="1138"/>
      <c r="Q747" s="1138"/>
      <c r="R747" s="1138"/>
      <c r="S747" s="1138"/>
      <c r="T747" s="1138"/>
      <c r="U747" s="1138"/>
      <c r="V747" s="1138"/>
      <c r="W747" s="1138"/>
      <c r="X747" s="1138"/>
      <c r="Y747" s="1138"/>
      <c r="Z747" s="1138"/>
      <c r="AA747" s="1138"/>
      <c r="AB747" s="1138"/>
      <c r="AC747" s="1138"/>
      <c r="AD747" s="1138"/>
      <c r="AE747" s="1138"/>
      <c r="AF747" s="1138"/>
      <c r="AG747" s="1138"/>
      <c r="AH747" s="1138"/>
    </row>
    <row r="748" spans="1:36" x14ac:dyDescent="0.2">
      <c r="A748" s="1153" t="s">
        <v>1539</v>
      </c>
      <c r="B748" s="1153"/>
      <c r="C748" s="1153"/>
      <c r="D748" s="1153"/>
      <c r="E748" s="1153"/>
      <c r="F748" s="1153"/>
      <c r="G748" s="1153"/>
      <c r="H748" s="1153"/>
      <c r="I748" s="1153"/>
      <c r="J748" s="1153"/>
      <c r="K748" s="1153"/>
      <c r="L748" s="1153"/>
      <c r="M748" s="1153"/>
      <c r="N748" s="1153"/>
      <c r="O748" s="1134">
        <f>SUM(O740:X747)</f>
        <v>431898</v>
      </c>
      <c r="P748" s="1134"/>
      <c r="Q748" s="1134"/>
      <c r="R748" s="1134"/>
      <c r="S748" s="1134"/>
      <c r="T748" s="1134"/>
      <c r="U748" s="1134"/>
      <c r="V748" s="1134"/>
      <c r="W748" s="1134"/>
      <c r="X748" s="1134"/>
      <c r="Y748" s="1134">
        <f>SUM(Y740:AH747)</f>
        <v>451254</v>
      </c>
      <c r="Z748" s="1134"/>
      <c r="AA748" s="1134"/>
      <c r="AB748" s="1134"/>
      <c r="AC748" s="1134"/>
      <c r="AD748" s="1134"/>
      <c r="AE748" s="1134"/>
      <c r="AF748" s="1134"/>
      <c r="AG748" s="1134"/>
      <c r="AH748" s="1134"/>
      <c r="AI748" s="271" t="str">
        <f>IF(ROUND(Y748-A!G160,0)=0,"","CHYBA")</f>
        <v/>
      </c>
      <c r="AJ748" s="271" t="s">
        <v>2378</v>
      </c>
    </row>
    <row r="749" spans="1:36" x14ac:dyDescent="0.2">
      <c r="A749" s="1153"/>
      <c r="B749" s="1153"/>
      <c r="C749" s="1153"/>
      <c r="D749" s="1153"/>
      <c r="E749" s="1153"/>
      <c r="F749" s="1153"/>
      <c r="G749" s="1153"/>
      <c r="H749" s="1153"/>
      <c r="I749" s="1153"/>
      <c r="J749" s="1153"/>
      <c r="K749" s="1153"/>
      <c r="L749" s="1153"/>
      <c r="M749" s="1153"/>
      <c r="N749" s="1153"/>
      <c r="O749" s="1134"/>
      <c r="P749" s="1134"/>
      <c r="Q749" s="1134"/>
      <c r="R749" s="1134"/>
      <c r="S749" s="1134"/>
      <c r="T749" s="1134"/>
      <c r="U749" s="1134"/>
      <c r="V749" s="1134"/>
      <c r="W749" s="1134"/>
      <c r="X749" s="1134"/>
      <c r="Y749" s="1134"/>
      <c r="Z749" s="1134"/>
      <c r="AA749" s="1134"/>
      <c r="AB749" s="1134"/>
      <c r="AC749" s="1134"/>
      <c r="AD749" s="1134"/>
      <c r="AE749" s="1134"/>
      <c r="AF749" s="1134"/>
      <c r="AG749" s="1134"/>
      <c r="AH749" s="1134"/>
      <c r="AI749" s="271" t="str">
        <f>IF(ROUND(O748-A!F159,0)=0,"","CHYBA")</f>
        <v/>
      </c>
      <c r="AJ749" s="271" t="s">
        <v>2378</v>
      </c>
    </row>
    <row r="750" spans="1:36" x14ac:dyDescent="0.2">
      <c r="A750" s="338"/>
      <c r="B750" s="338"/>
      <c r="C750" s="338"/>
      <c r="D750" s="338"/>
      <c r="E750" s="338"/>
      <c r="F750" s="338"/>
      <c r="G750" s="338"/>
      <c r="H750" s="338"/>
      <c r="I750" s="338"/>
      <c r="J750" s="338"/>
      <c r="K750" s="338"/>
      <c r="L750" s="338"/>
      <c r="M750" s="338"/>
      <c r="N750" s="338"/>
      <c r="O750" s="338"/>
      <c r="P750" s="338"/>
      <c r="Q750" s="338"/>
      <c r="R750" s="338"/>
      <c r="S750" s="338"/>
      <c r="T750" s="338"/>
      <c r="U750" s="338"/>
      <c r="V750" s="338"/>
      <c r="W750" s="338"/>
      <c r="X750" s="338"/>
      <c r="Y750" s="338"/>
      <c r="Z750" s="338"/>
      <c r="AA750" s="338"/>
      <c r="AB750" s="338"/>
      <c r="AC750" s="338"/>
      <c r="AD750" s="338"/>
      <c r="AE750" s="338"/>
      <c r="AF750" s="338"/>
      <c r="AG750" s="338"/>
      <c r="AH750" s="338"/>
    </row>
    <row r="751" spans="1:36" ht="42.75" hidden="1" customHeight="1" x14ac:dyDescent="0.2">
      <c r="A751" s="1135" t="s">
        <v>1755</v>
      </c>
      <c r="B751" s="1136"/>
      <c r="C751" s="1136"/>
      <c r="D751" s="1136"/>
      <c r="E751" s="1136"/>
      <c r="F751" s="1136"/>
      <c r="G751" s="1136"/>
      <c r="H751" s="1136"/>
      <c r="I751" s="1136"/>
      <c r="J751" s="1136"/>
      <c r="K751" s="1136"/>
      <c r="L751" s="1136"/>
      <c r="M751" s="1136"/>
      <c r="N751" s="1136"/>
      <c r="O751" s="1136"/>
      <c r="P751" s="1136"/>
      <c r="Q751" s="1136"/>
      <c r="R751" s="1136"/>
      <c r="S751" s="1136"/>
      <c r="T751" s="1136"/>
      <c r="U751" s="1136"/>
      <c r="V751" s="1136"/>
      <c r="W751" s="1136"/>
      <c r="X751" s="1136"/>
      <c r="Y751" s="1136"/>
      <c r="Z751" s="1136"/>
      <c r="AA751" s="1136"/>
      <c r="AB751" s="1136"/>
      <c r="AC751" s="1136"/>
      <c r="AD751" s="1136"/>
      <c r="AE751" s="1136"/>
      <c r="AF751" s="1136"/>
      <c r="AG751" s="1136"/>
      <c r="AH751" s="1136"/>
    </row>
    <row r="752" spans="1:36" ht="43.5" customHeight="1" x14ac:dyDescent="0.2">
      <c r="A752" s="1175" t="s">
        <v>2823</v>
      </c>
      <c r="B752" s="1175"/>
      <c r="C752" s="1175"/>
      <c r="D752" s="1175"/>
      <c r="E752" s="1175"/>
      <c r="F752" s="1175"/>
      <c r="G752" s="1175"/>
      <c r="H752" s="1175"/>
      <c r="I752" s="1175"/>
      <c r="J752" s="1175"/>
      <c r="K752" s="1175"/>
      <c r="L752" s="1175"/>
      <c r="M752" s="1175"/>
      <c r="N752" s="1175"/>
      <c r="O752" s="1175"/>
      <c r="P752" s="1175"/>
      <c r="Q752" s="1175"/>
      <c r="R752" s="1175"/>
      <c r="S752" s="1175"/>
      <c r="T752" s="1175"/>
      <c r="U752" s="1175"/>
      <c r="V752" s="1175"/>
      <c r="W752" s="1175"/>
      <c r="X752" s="1175"/>
      <c r="Y752" s="1175"/>
      <c r="Z752" s="1175"/>
      <c r="AA752" s="1175"/>
      <c r="AB752" s="1175"/>
      <c r="AC752" s="1175"/>
      <c r="AD752" s="1175"/>
      <c r="AE752" s="1175"/>
      <c r="AF752" s="1175"/>
      <c r="AG752" s="1175"/>
      <c r="AH752" s="1175"/>
    </row>
    <row r="753" spans="1:36" hidden="1" x14ac:dyDescent="0.2">
      <c r="A753" s="1159" t="s">
        <v>1756</v>
      </c>
      <c r="B753" s="1160"/>
      <c r="C753" s="1160"/>
      <c r="D753" s="1160"/>
      <c r="E753" s="1160"/>
      <c r="F753" s="1160"/>
      <c r="G753" s="1160"/>
      <c r="H753" s="1160"/>
      <c r="I753" s="1160"/>
      <c r="J753" s="1161"/>
      <c r="K753" s="1174" t="s">
        <v>510</v>
      </c>
      <c r="L753" s="1174"/>
      <c r="M753" s="1174"/>
      <c r="N753" s="1174"/>
      <c r="O753" s="1174"/>
      <c r="P753" s="1174"/>
      <c r="Q753" s="1174"/>
      <c r="R753" s="1174"/>
      <c r="S753" s="1174"/>
      <c r="T753" s="1174"/>
      <c r="U753" s="1174"/>
      <c r="V753" s="1174"/>
      <c r="W753" s="1174"/>
      <c r="X753" s="1174"/>
      <c r="Y753" s="1174"/>
      <c r="Z753" s="1174"/>
      <c r="AA753" s="1174"/>
      <c r="AB753" s="1174"/>
      <c r="AC753" s="1174"/>
      <c r="AD753" s="1174"/>
      <c r="AE753" s="1174"/>
      <c r="AF753" s="1174"/>
      <c r="AG753" s="1174"/>
      <c r="AH753" s="1174"/>
      <c r="AJ753" s="273" t="s">
        <v>2334</v>
      </c>
    </row>
    <row r="754" spans="1:36" hidden="1" x14ac:dyDescent="0.2">
      <c r="A754" s="1159"/>
      <c r="B754" s="1160"/>
      <c r="C754" s="1160"/>
      <c r="D754" s="1160"/>
      <c r="E754" s="1160"/>
      <c r="F754" s="1160"/>
      <c r="G754" s="1160"/>
      <c r="H754" s="1160"/>
      <c r="I754" s="1160"/>
      <c r="J754" s="1161"/>
      <c r="K754" s="1137" t="s">
        <v>1602</v>
      </c>
      <c r="L754" s="984"/>
      <c r="M754" s="984"/>
      <c r="N754" s="984"/>
      <c r="O754" s="984"/>
      <c r="P754" s="1137" t="s">
        <v>1603</v>
      </c>
      <c r="Q754" s="984"/>
      <c r="R754" s="984"/>
      <c r="S754" s="984"/>
      <c r="T754" s="984"/>
      <c r="U754" s="1137" t="s">
        <v>1604</v>
      </c>
      <c r="V754" s="984"/>
      <c r="W754" s="984"/>
      <c r="X754" s="984"/>
      <c r="Y754" s="984"/>
      <c r="Z754" s="1137" t="s">
        <v>1605</v>
      </c>
      <c r="AA754" s="984"/>
      <c r="AB754" s="984"/>
      <c r="AC754" s="984"/>
      <c r="AD754" s="1157" t="s">
        <v>1606</v>
      </c>
      <c r="AE754" s="1074"/>
      <c r="AF754" s="1074"/>
      <c r="AG754" s="1074"/>
      <c r="AH754" s="1075"/>
      <c r="AJ754" s="271" t="s">
        <v>660</v>
      </c>
    </row>
    <row r="755" spans="1:36" hidden="1" x14ac:dyDescent="0.2">
      <c r="A755" s="1159"/>
      <c r="B755" s="1160"/>
      <c r="C755" s="1160"/>
      <c r="D755" s="1160"/>
      <c r="E755" s="1160"/>
      <c r="F755" s="1160"/>
      <c r="G755" s="1160"/>
      <c r="H755" s="1160"/>
      <c r="I755" s="1160"/>
      <c r="J755" s="1161"/>
      <c r="K755" s="984"/>
      <c r="L755" s="984"/>
      <c r="M755" s="984"/>
      <c r="N755" s="984"/>
      <c r="O755" s="984"/>
      <c r="P755" s="984"/>
      <c r="Q755" s="984"/>
      <c r="R755" s="984"/>
      <c r="S755" s="984"/>
      <c r="T755" s="984"/>
      <c r="U755" s="984"/>
      <c r="V755" s="984"/>
      <c r="W755" s="984"/>
      <c r="X755" s="984"/>
      <c r="Y755" s="984"/>
      <c r="Z755" s="984"/>
      <c r="AA755" s="984"/>
      <c r="AB755" s="984"/>
      <c r="AC755" s="984"/>
      <c r="AD755" s="1172"/>
      <c r="AE755" s="1172"/>
      <c r="AF755" s="1172"/>
      <c r="AG755" s="1172"/>
      <c r="AH755" s="1173"/>
    </row>
    <row r="756" spans="1:36" hidden="1" x14ac:dyDescent="0.2">
      <c r="A756" s="1162"/>
      <c r="B756" s="1163"/>
      <c r="C756" s="1163"/>
      <c r="D756" s="1163"/>
      <c r="E756" s="1163"/>
      <c r="F756" s="1163"/>
      <c r="G756" s="1163"/>
      <c r="H756" s="1163"/>
      <c r="I756" s="1163"/>
      <c r="J756" s="1164"/>
      <c r="K756" s="984"/>
      <c r="L756" s="984"/>
      <c r="M756" s="984"/>
      <c r="N756" s="984"/>
      <c r="O756" s="984"/>
      <c r="P756" s="984"/>
      <c r="Q756" s="984"/>
      <c r="R756" s="984"/>
      <c r="S756" s="984"/>
      <c r="T756" s="984"/>
      <c r="U756" s="984"/>
      <c r="V756" s="984"/>
      <c r="W756" s="984"/>
      <c r="X756" s="984"/>
      <c r="Y756" s="984"/>
      <c r="Z756" s="984"/>
      <c r="AA756" s="984"/>
      <c r="AB756" s="984"/>
      <c r="AC756" s="984"/>
      <c r="AD756" s="1077"/>
      <c r="AE756" s="1077"/>
      <c r="AF756" s="1077"/>
      <c r="AG756" s="1077"/>
      <c r="AH756" s="1078"/>
    </row>
    <row r="757" spans="1:36" hidden="1" x14ac:dyDescent="0.2">
      <c r="A757" s="1139" t="s">
        <v>1757</v>
      </c>
      <c r="B757" s="1140"/>
      <c r="C757" s="1140"/>
      <c r="D757" s="1140"/>
      <c r="E757" s="1140"/>
      <c r="F757" s="1140"/>
      <c r="G757" s="1140"/>
      <c r="H757" s="1140"/>
      <c r="I757" s="1140"/>
      <c r="J757" s="1141"/>
      <c r="K757" s="1171"/>
      <c r="L757" s="1117"/>
      <c r="M757" s="1117"/>
      <c r="N757" s="1117"/>
      <c r="O757" s="1118"/>
      <c r="P757" s="1171"/>
      <c r="Q757" s="1117"/>
      <c r="R757" s="1117"/>
      <c r="S757" s="1117"/>
      <c r="T757" s="1118"/>
      <c r="U757" s="1171"/>
      <c r="V757" s="1117"/>
      <c r="W757" s="1117"/>
      <c r="X757" s="1117"/>
      <c r="Y757" s="1118"/>
      <c r="Z757" s="1171"/>
      <c r="AA757" s="1117"/>
      <c r="AB757" s="1117"/>
      <c r="AC757" s="1118"/>
      <c r="AD757" s="1171">
        <f>SUM(K757:AC758)</f>
        <v>0</v>
      </c>
      <c r="AE757" s="1117"/>
      <c r="AF757" s="1117"/>
      <c r="AG757" s="1117"/>
      <c r="AH757" s="1118"/>
    </row>
    <row r="758" spans="1:36" hidden="1" x14ac:dyDescent="0.2">
      <c r="A758" s="1142"/>
      <c r="B758" s="1143"/>
      <c r="C758" s="1143"/>
      <c r="D758" s="1143"/>
      <c r="E758" s="1143"/>
      <c r="F758" s="1143"/>
      <c r="G758" s="1143"/>
      <c r="H758" s="1143"/>
      <c r="I758" s="1143"/>
      <c r="J758" s="1144"/>
      <c r="K758" s="1119"/>
      <c r="L758" s="1120"/>
      <c r="M758" s="1120"/>
      <c r="N758" s="1120"/>
      <c r="O758" s="1121"/>
      <c r="P758" s="1119"/>
      <c r="Q758" s="1120"/>
      <c r="R758" s="1120"/>
      <c r="S758" s="1120"/>
      <c r="T758" s="1121"/>
      <c r="U758" s="1119"/>
      <c r="V758" s="1120"/>
      <c r="W758" s="1120"/>
      <c r="X758" s="1120"/>
      <c r="Y758" s="1121"/>
      <c r="Z758" s="1119"/>
      <c r="AA758" s="1120"/>
      <c r="AB758" s="1120"/>
      <c r="AC758" s="1121"/>
      <c r="AD758" s="1119"/>
      <c r="AE758" s="1120"/>
      <c r="AF758" s="1120"/>
      <c r="AG758" s="1120"/>
      <c r="AH758" s="1121"/>
    </row>
    <row r="759" spans="1:36" hidden="1" x14ac:dyDescent="0.2">
      <c r="A759" s="1139" t="s">
        <v>1758</v>
      </c>
      <c r="B759" s="1140"/>
      <c r="C759" s="1140"/>
      <c r="D759" s="1140"/>
      <c r="E759" s="1140"/>
      <c r="F759" s="1140"/>
      <c r="G759" s="1140"/>
      <c r="H759" s="1140"/>
      <c r="I759" s="1140"/>
      <c r="J759" s="1141"/>
      <c r="K759" s="1171"/>
      <c r="L759" s="1117"/>
      <c r="M759" s="1117"/>
      <c r="N759" s="1117"/>
      <c r="O759" s="1118"/>
      <c r="P759" s="1171"/>
      <c r="Q759" s="1117"/>
      <c r="R759" s="1117"/>
      <c r="S759" s="1117"/>
      <c r="T759" s="1118"/>
      <c r="U759" s="1171"/>
      <c r="V759" s="1117"/>
      <c r="W759" s="1117"/>
      <c r="X759" s="1117"/>
      <c r="Y759" s="1118"/>
      <c r="Z759" s="1171"/>
      <c r="AA759" s="1117"/>
      <c r="AB759" s="1117"/>
      <c r="AC759" s="1118">
        <f>K759+Q759-W759</f>
        <v>0</v>
      </c>
      <c r="AD759" s="1171">
        <f>SUM(K759:AC760)</f>
        <v>0</v>
      </c>
      <c r="AE759" s="1117"/>
      <c r="AF759" s="1117"/>
      <c r="AG759" s="1117"/>
      <c r="AH759" s="1118"/>
    </row>
    <row r="760" spans="1:36" hidden="1" x14ac:dyDescent="0.2">
      <c r="A760" s="1142"/>
      <c r="B760" s="1143"/>
      <c r="C760" s="1143"/>
      <c r="D760" s="1143"/>
      <c r="E760" s="1143"/>
      <c r="F760" s="1143"/>
      <c r="G760" s="1143"/>
      <c r="H760" s="1143"/>
      <c r="I760" s="1143"/>
      <c r="J760" s="1144"/>
      <c r="K760" s="1119"/>
      <c r="L760" s="1120"/>
      <c r="M760" s="1120"/>
      <c r="N760" s="1120"/>
      <c r="O760" s="1121"/>
      <c r="P760" s="1119"/>
      <c r="Q760" s="1120"/>
      <c r="R760" s="1120"/>
      <c r="S760" s="1120"/>
      <c r="T760" s="1121"/>
      <c r="U760" s="1119"/>
      <c r="V760" s="1120"/>
      <c r="W760" s="1120"/>
      <c r="X760" s="1120"/>
      <c r="Y760" s="1121"/>
      <c r="Z760" s="1119"/>
      <c r="AA760" s="1120"/>
      <c r="AB760" s="1120"/>
      <c r="AC760" s="1121"/>
      <c r="AD760" s="1119"/>
      <c r="AE760" s="1120"/>
      <c r="AF760" s="1120"/>
      <c r="AG760" s="1120"/>
      <c r="AH760" s="1121"/>
    </row>
    <row r="761" spans="1:36" hidden="1" x14ac:dyDescent="0.2">
      <c r="A761" s="1139" t="s">
        <v>1759</v>
      </c>
      <c r="B761" s="1140"/>
      <c r="C761" s="1140"/>
      <c r="D761" s="1140"/>
      <c r="E761" s="1140"/>
      <c r="F761" s="1140"/>
      <c r="G761" s="1140"/>
      <c r="H761" s="1140"/>
      <c r="I761" s="1140"/>
      <c r="J761" s="1141"/>
      <c r="K761" s="1171"/>
      <c r="L761" s="1117"/>
      <c r="M761" s="1117"/>
      <c r="N761" s="1117"/>
      <c r="O761" s="1118"/>
      <c r="P761" s="1171"/>
      <c r="Q761" s="1117"/>
      <c r="R761" s="1117"/>
      <c r="S761" s="1117"/>
      <c r="T761" s="1118"/>
      <c r="U761" s="1171"/>
      <c r="V761" s="1117"/>
      <c r="W761" s="1117"/>
      <c r="X761" s="1117"/>
      <c r="Y761" s="1118"/>
      <c r="Z761" s="1171"/>
      <c r="AA761" s="1117"/>
      <c r="AB761" s="1117"/>
      <c r="AC761" s="1118">
        <f>K761+Q761-W761</f>
        <v>0</v>
      </c>
      <c r="AD761" s="1171">
        <f>SUM(K761:AC762)</f>
        <v>0</v>
      </c>
      <c r="AE761" s="1117"/>
      <c r="AF761" s="1117"/>
      <c r="AG761" s="1117"/>
      <c r="AH761" s="1118"/>
    </row>
    <row r="762" spans="1:36" hidden="1" x14ac:dyDescent="0.2">
      <c r="A762" s="1142"/>
      <c r="B762" s="1143"/>
      <c r="C762" s="1143"/>
      <c r="D762" s="1143"/>
      <c r="E762" s="1143"/>
      <c r="F762" s="1143"/>
      <c r="G762" s="1143"/>
      <c r="H762" s="1143"/>
      <c r="I762" s="1143"/>
      <c r="J762" s="1144"/>
      <c r="K762" s="1119"/>
      <c r="L762" s="1120"/>
      <c r="M762" s="1120"/>
      <c r="N762" s="1120"/>
      <c r="O762" s="1121"/>
      <c r="P762" s="1119"/>
      <c r="Q762" s="1120"/>
      <c r="R762" s="1120"/>
      <c r="S762" s="1120"/>
      <c r="T762" s="1121"/>
      <c r="U762" s="1119"/>
      <c r="V762" s="1120"/>
      <c r="W762" s="1120"/>
      <c r="X762" s="1120"/>
      <c r="Y762" s="1121"/>
      <c r="Z762" s="1119"/>
      <c r="AA762" s="1120"/>
      <c r="AB762" s="1120"/>
      <c r="AC762" s="1121"/>
      <c r="AD762" s="1119"/>
      <c r="AE762" s="1120"/>
      <c r="AF762" s="1120"/>
      <c r="AG762" s="1120"/>
      <c r="AH762" s="1121"/>
    </row>
    <row r="763" spans="1:36" hidden="1" x14ac:dyDescent="0.2">
      <c r="A763" s="1139" t="s">
        <v>1760</v>
      </c>
      <c r="B763" s="1140"/>
      <c r="C763" s="1140"/>
      <c r="D763" s="1140"/>
      <c r="E763" s="1140"/>
      <c r="F763" s="1140"/>
      <c r="G763" s="1140"/>
      <c r="H763" s="1140"/>
      <c r="I763" s="1140"/>
      <c r="J763" s="1141"/>
      <c r="K763" s="1171"/>
      <c r="L763" s="1117"/>
      <c r="M763" s="1117"/>
      <c r="N763" s="1117"/>
      <c r="O763" s="1118"/>
      <c r="P763" s="1171"/>
      <c r="Q763" s="1117"/>
      <c r="R763" s="1117"/>
      <c r="S763" s="1117"/>
      <c r="T763" s="1118"/>
      <c r="U763" s="1171"/>
      <c r="V763" s="1117"/>
      <c r="W763" s="1117"/>
      <c r="X763" s="1117"/>
      <c r="Y763" s="1118"/>
      <c r="Z763" s="1171"/>
      <c r="AA763" s="1117"/>
      <c r="AB763" s="1117"/>
      <c r="AC763" s="1118">
        <f>K763+Q763-W763</f>
        <v>0</v>
      </c>
      <c r="AD763" s="1171">
        <f>SUM(K763:AC764)</f>
        <v>0</v>
      </c>
      <c r="AE763" s="1117"/>
      <c r="AF763" s="1117"/>
      <c r="AG763" s="1117"/>
      <c r="AH763" s="1118"/>
    </row>
    <row r="764" spans="1:36" hidden="1" x14ac:dyDescent="0.2">
      <c r="A764" s="1142"/>
      <c r="B764" s="1143"/>
      <c r="C764" s="1143"/>
      <c r="D764" s="1143"/>
      <c r="E764" s="1143"/>
      <c r="F764" s="1143"/>
      <c r="G764" s="1143"/>
      <c r="H764" s="1143"/>
      <c r="I764" s="1143"/>
      <c r="J764" s="1144"/>
      <c r="K764" s="1119"/>
      <c r="L764" s="1120"/>
      <c r="M764" s="1120"/>
      <c r="N764" s="1120"/>
      <c r="O764" s="1121"/>
      <c r="P764" s="1119"/>
      <c r="Q764" s="1120"/>
      <c r="R764" s="1120"/>
      <c r="S764" s="1120"/>
      <c r="T764" s="1121"/>
      <c r="U764" s="1119"/>
      <c r="V764" s="1120"/>
      <c r="W764" s="1120"/>
      <c r="X764" s="1120"/>
      <c r="Y764" s="1121"/>
      <c r="Z764" s="1119"/>
      <c r="AA764" s="1120"/>
      <c r="AB764" s="1120"/>
      <c r="AC764" s="1121"/>
      <c r="AD764" s="1119"/>
      <c r="AE764" s="1120"/>
      <c r="AF764" s="1120"/>
      <c r="AG764" s="1120"/>
      <c r="AH764" s="1121"/>
    </row>
    <row r="765" spans="1:36" hidden="1" x14ac:dyDescent="0.2">
      <c r="A765" s="1139" t="s">
        <v>1761</v>
      </c>
      <c r="B765" s="1140"/>
      <c r="C765" s="1140"/>
      <c r="D765" s="1140"/>
      <c r="E765" s="1140"/>
      <c r="F765" s="1140"/>
      <c r="G765" s="1140"/>
      <c r="H765" s="1140"/>
      <c r="I765" s="1140"/>
      <c r="J765" s="1141"/>
      <c r="K765" s="1171"/>
      <c r="L765" s="1117"/>
      <c r="M765" s="1117"/>
      <c r="N765" s="1117"/>
      <c r="O765" s="1118"/>
      <c r="P765" s="1171"/>
      <c r="Q765" s="1117"/>
      <c r="R765" s="1117"/>
      <c r="S765" s="1117"/>
      <c r="T765" s="1118"/>
      <c r="U765" s="1171"/>
      <c r="V765" s="1117"/>
      <c r="W765" s="1117"/>
      <c r="X765" s="1117"/>
      <c r="Y765" s="1118"/>
      <c r="Z765" s="1171"/>
      <c r="AA765" s="1117"/>
      <c r="AB765" s="1117"/>
      <c r="AC765" s="1118">
        <f>K765+Q765-W765</f>
        <v>0</v>
      </c>
      <c r="AD765" s="1171">
        <f>SUM(K765:AC766)</f>
        <v>0</v>
      </c>
      <c r="AE765" s="1117"/>
      <c r="AF765" s="1117"/>
      <c r="AG765" s="1117"/>
      <c r="AH765" s="1118"/>
    </row>
    <row r="766" spans="1:36" hidden="1" x14ac:dyDescent="0.2">
      <c r="A766" s="1142"/>
      <c r="B766" s="1143"/>
      <c r="C766" s="1143"/>
      <c r="D766" s="1143"/>
      <c r="E766" s="1143"/>
      <c r="F766" s="1143"/>
      <c r="G766" s="1143"/>
      <c r="H766" s="1143"/>
      <c r="I766" s="1143"/>
      <c r="J766" s="1144"/>
      <c r="K766" s="1119"/>
      <c r="L766" s="1120"/>
      <c r="M766" s="1120"/>
      <c r="N766" s="1120"/>
      <c r="O766" s="1121"/>
      <c r="P766" s="1119"/>
      <c r="Q766" s="1120"/>
      <c r="R766" s="1120"/>
      <c r="S766" s="1120"/>
      <c r="T766" s="1121"/>
      <c r="U766" s="1119"/>
      <c r="V766" s="1120"/>
      <c r="W766" s="1120"/>
      <c r="X766" s="1120"/>
      <c r="Y766" s="1121"/>
      <c r="Z766" s="1119"/>
      <c r="AA766" s="1120"/>
      <c r="AB766" s="1120"/>
      <c r="AC766" s="1121"/>
      <c r="AD766" s="1119"/>
      <c r="AE766" s="1120"/>
      <c r="AF766" s="1120"/>
      <c r="AG766" s="1120"/>
      <c r="AH766" s="1121"/>
    </row>
    <row r="767" spans="1:36" hidden="1" x14ac:dyDescent="0.2">
      <c r="A767" s="1139" t="s">
        <v>1762</v>
      </c>
      <c r="B767" s="1140"/>
      <c r="C767" s="1140"/>
      <c r="D767" s="1140"/>
      <c r="E767" s="1140"/>
      <c r="F767" s="1140"/>
      <c r="G767" s="1140"/>
      <c r="H767" s="1140"/>
      <c r="I767" s="1140"/>
      <c r="J767" s="1141"/>
      <c r="K767" s="1171"/>
      <c r="L767" s="1117"/>
      <c r="M767" s="1117"/>
      <c r="N767" s="1117"/>
      <c r="O767" s="1118"/>
      <c r="P767" s="1171"/>
      <c r="Q767" s="1117"/>
      <c r="R767" s="1117"/>
      <c r="S767" s="1117"/>
      <c r="T767" s="1118"/>
      <c r="U767" s="1171"/>
      <c r="V767" s="1117"/>
      <c r="W767" s="1117"/>
      <c r="X767" s="1117"/>
      <c r="Y767" s="1118"/>
      <c r="Z767" s="1171"/>
      <c r="AA767" s="1117"/>
      <c r="AB767" s="1117"/>
      <c r="AC767" s="1118">
        <f>K767+Q767-W767</f>
        <v>0</v>
      </c>
      <c r="AD767" s="1171">
        <f>SUM(K767:AC768)</f>
        <v>0</v>
      </c>
      <c r="AE767" s="1117"/>
      <c r="AF767" s="1117"/>
      <c r="AG767" s="1117"/>
      <c r="AH767" s="1118"/>
    </row>
    <row r="768" spans="1:36" hidden="1" x14ac:dyDescent="0.2">
      <c r="A768" s="1142"/>
      <c r="B768" s="1143"/>
      <c r="C768" s="1143"/>
      <c r="D768" s="1143"/>
      <c r="E768" s="1143"/>
      <c r="F768" s="1143"/>
      <c r="G768" s="1143"/>
      <c r="H768" s="1143"/>
      <c r="I768" s="1143"/>
      <c r="J768" s="1144"/>
      <c r="K768" s="1119"/>
      <c r="L768" s="1120"/>
      <c r="M768" s="1120"/>
      <c r="N768" s="1120"/>
      <c r="O768" s="1121"/>
      <c r="P768" s="1119"/>
      <c r="Q768" s="1120"/>
      <c r="R768" s="1120"/>
      <c r="S768" s="1120"/>
      <c r="T768" s="1121"/>
      <c r="U768" s="1119"/>
      <c r="V768" s="1120"/>
      <c r="W768" s="1120"/>
      <c r="X768" s="1120"/>
      <c r="Y768" s="1121"/>
      <c r="Z768" s="1119"/>
      <c r="AA768" s="1120"/>
      <c r="AB768" s="1120"/>
      <c r="AC768" s="1121"/>
      <c r="AD768" s="1119"/>
      <c r="AE768" s="1120"/>
      <c r="AF768" s="1120"/>
      <c r="AG768" s="1120"/>
      <c r="AH768" s="1121"/>
    </row>
    <row r="769" spans="1:36" hidden="1" x14ac:dyDescent="0.2">
      <c r="A769" s="1128" t="s">
        <v>1763</v>
      </c>
      <c r="B769" s="1129"/>
      <c r="C769" s="1129"/>
      <c r="D769" s="1129"/>
      <c r="E769" s="1129"/>
      <c r="F769" s="1129"/>
      <c r="G769" s="1129"/>
      <c r="H769" s="1129"/>
      <c r="I769" s="1129"/>
      <c r="J769" s="1130"/>
      <c r="K769" s="1171">
        <f>SUM(K757:O768)</f>
        <v>0</v>
      </c>
      <c r="L769" s="1117"/>
      <c r="M769" s="1117"/>
      <c r="N769" s="1117"/>
      <c r="O769" s="1118"/>
      <c r="P769" s="1171">
        <f>SUM(P757:T768)</f>
        <v>0</v>
      </c>
      <c r="Q769" s="1117">
        <f>SUM(Q757:V768)</f>
        <v>0</v>
      </c>
      <c r="R769" s="1117"/>
      <c r="S769" s="1117"/>
      <c r="T769" s="1118"/>
      <c r="U769" s="1171">
        <f>SUM(U757:Y768)</f>
        <v>0</v>
      </c>
      <c r="V769" s="1117"/>
      <c r="W769" s="1117">
        <f>SUM(W757:AB768)</f>
        <v>0</v>
      </c>
      <c r="X769" s="1117"/>
      <c r="Y769" s="1118"/>
      <c r="Z769" s="1171">
        <f>SUM(Z757:AC768)</f>
        <v>0</v>
      </c>
      <c r="AA769" s="1117"/>
      <c r="AB769" s="1117"/>
      <c r="AC769" s="1118">
        <f>SUM(AC757:AH768)</f>
        <v>0</v>
      </c>
      <c r="AD769" s="1171">
        <f>SUM(K769:AC770)</f>
        <v>0</v>
      </c>
      <c r="AE769" s="1117"/>
      <c r="AF769" s="1117"/>
      <c r="AG769" s="1117"/>
      <c r="AH769" s="1118"/>
      <c r="AI769" s="271" t="str">
        <f>IF(ROUND(K769-A!G147,0)=0,"","CHYBA")</f>
        <v/>
      </c>
      <c r="AJ769" s="271" t="s">
        <v>2378</v>
      </c>
    </row>
    <row r="770" spans="1:36" hidden="1" x14ac:dyDescent="0.2">
      <c r="A770" s="1131"/>
      <c r="B770" s="1132"/>
      <c r="C770" s="1132"/>
      <c r="D770" s="1132"/>
      <c r="E770" s="1132"/>
      <c r="F770" s="1132"/>
      <c r="G770" s="1132"/>
      <c r="H770" s="1132"/>
      <c r="I770" s="1132"/>
      <c r="J770" s="1133"/>
      <c r="K770" s="1119"/>
      <c r="L770" s="1120"/>
      <c r="M770" s="1120"/>
      <c r="N770" s="1120"/>
      <c r="O770" s="1121"/>
      <c r="P770" s="1119"/>
      <c r="Q770" s="1120"/>
      <c r="R770" s="1120"/>
      <c r="S770" s="1120"/>
      <c r="T770" s="1121"/>
      <c r="U770" s="1119"/>
      <c r="V770" s="1120"/>
      <c r="W770" s="1120"/>
      <c r="X770" s="1120"/>
      <c r="Y770" s="1121"/>
      <c r="Z770" s="1119"/>
      <c r="AA770" s="1120"/>
      <c r="AB770" s="1120"/>
      <c r="AC770" s="1121"/>
      <c r="AD770" s="1119"/>
      <c r="AE770" s="1120"/>
      <c r="AF770" s="1120"/>
      <c r="AG770" s="1120"/>
      <c r="AH770" s="1121"/>
      <c r="AI770" s="271" t="str">
        <f>IF(ROUND(AD769-A!F146,0)=0,"","CHYBA")</f>
        <v/>
      </c>
      <c r="AJ770" s="271" t="s">
        <v>2378</v>
      </c>
    </row>
    <row r="771" spans="1:36" hidden="1" x14ac:dyDescent="0.2">
      <c r="A771" s="338"/>
      <c r="B771" s="338"/>
      <c r="C771" s="338"/>
      <c r="D771" s="338"/>
      <c r="E771" s="338"/>
      <c r="F771" s="338"/>
      <c r="G771" s="338"/>
      <c r="H771" s="338"/>
      <c r="I771" s="338"/>
      <c r="J771" s="338"/>
      <c r="K771" s="338"/>
      <c r="L771" s="338"/>
      <c r="M771" s="338"/>
      <c r="N771" s="338"/>
      <c r="O771" s="338"/>
      <c r="P771" s="338"/>
      <c r="Q771" s="338"/>
      <c r="R771" s="338"/>
      <c r="S771" s="338"/>
      <c r="T771" s="338"/>
      <c r="U771" s="338"/>
      <c r="V771" s="338"/>
      <c r="W771" s="338"/>
      <c r="X771" s="338"/>
      <c r="Y771" s="338"/>
      <c r="Z771" s="338"/>
      <c r="AA771" s="338"/>
      <c r="AB771" s="338"/>
      <c r="AC771" s="338"/>
      <c r="AD771" s="338"/>
      <c r="AE771" s="338"/>
      <c r="AF771" s="338"/>
      <c r="AG771" s="338"/>
      <c r="AH771" s="338"/>
    </row>
    <row r="772" spans="1:36" hidden="1" x14ac:dyDescent="0.2">
      <c r="A772" s="1135" t="s">
        <v>2815</v>
      </c>
      <c r="B772" s="1136"/>
      <c r="C772" s="1136"/>
      <c r="D772" s="1136"/>
      <c r="E772" s="1136"/>
      <c r="F772" s="1136"/>
      <c r="G772" s="1136"/>
      <c r="H772" s="1136"/>
      <c r="I772" s="1136"/>
      <c r="J772" s="1136"/>
      <c r="K772" s="1136"/>
      <c r="L772" s="1136"/>
      <c r="M772" s="1136"/>
      <c r="N772" s="1136"/>
      <c r="O772" s="1136"/>
      <c r="P772" s="1136"/>
      <c r="Q772" s="1136"/>
      <c r="R772" s="1136"/>
      <c r="S772" s="1136"/>
      <c r="T772" s="1136"/>
      <c r="U772" s="1136"/>
      <c r="V772" s="1136"/>
      <c r="W772" s="1136"/>
      <c r="X772" s="1136"/>
      <c r="Y772" s="1136"/>
      <c r="Z772" s="1136"/>
      <c r="AA772" s="1136"/>
      <c r="AB772" s="1136"/>
      <c r="AC772" s="1136"/>
      <c r="AD772" s="1136"/>
      <c r="AE772" s="1136"/>
      <c r="AF772" s="1136"/>
      <c r="AG772" s="1136"/>
      <c r="AH772" s="1136"/>
    </row>
    <row r="773" spans="1:36" hidden="1" x14ac:dyDescent="0.2">
      <c r="A773" s="338"/>
      <c r="B773" s="338"/>
      <c r="C773" s="338"/>
      <c r="D773" s="338"/>
      <c r="E773" s="338"/>
      <c r="F773" s="338"/>
      <c r="G773" s="338"/>
      <c r="H773" s="338"/>
      <c r="I773" s="338"/>
      <c r="J773" s="338"/>
      <c r="K773" s="338"/>
      <c r="L773" s="338"/>
      <c r="M773" s="338"/>
      <c r="N773" s="338"/>
      <c r="O773" s="338"/>
      <c r="P773" s="338"/>
      <c r="Q773" s="338"/>
      <c r="R773" s="338"/>
      <c r="S773" s="338"/>
      <c r="T773" s="338"/>
      <c r="U773" s="338"/>
      <c r="V773" s="338"/>
      <c r="W773" s="338"/>
      <c r="X773" s="338"/>
      <c r="Y773" s="338"/>
      <c r="Z773" s="338"/>
      <c r="AA773" s="338"/>
      <c r="AB773" s="338"/>
      <c r="AC773" s="338"/>
      <c r="AD773" s="338"/>
      <c r="AE773" s="338"/>
      <c r="AF773" s="338"/>
      <c r="AG773" s="338"/>
      <c r="AH773" s="338"/>
    </row>
    <row r="774" spans="1:36" hidden="1" x14ac:dyDescent="0.2">
      <c r="A774" s="1137" t="s">
        <v>1756</v>
      </c>
      <c r="B774" s="1137"/>
      <c r="C774" s="1137"/>
      <c r="D774" s="1137"/>
      <c r="E774" s="1137"/>
      <c r="F774" s="1137"/>
      <c r="G774" s="1137"/>
      <c r="H774" s="1137"/>
      <c r="I774" s="1137"/>
      <c r="J774" s="1137" t="s">
        <v>1690</v>
      </c>
      <c r="K774" s="1137"/>
      <c r="L774" s="1137"/>
      <c r="M774" s="1137"/>
      <c r="N774" s="1137"/>
      <c r="O774" s="1137" t="s">
        <v>1691</v>
      </c>
      <c r="P774" s="1137"/>
      <c r="Q774" s="1137"/>
      <c r="R774" s="1137"/>
      <c r="S774" s="1137"/>
      <c r="T774" s="1137" t="s">
        <v>1692</v>
      </c>
      <c r="U774" s="1137"/>
      <c r="V774" s="1137"/>
      <c r="W774" s="1137"/>
      <c r="X774" s="1137"/>
      <c r="Y774" s="1137" t="s">
        <v>1693</v>
      </c>
      <c r="Z774" s="1137"/>
      <c r="AA774" s="1137"/>
      <c r="AB774" s="1137"/>
      <c r="AC774" s="1137"/>
      <c r="AD774" s="1137" t="s">
        <v>1694</v>
      </c>
      <c r="AE774" s="1137"/>
      <c r="AF774" s="1137"/>
      <c r="AG774" s="1137"/>
      <c r="AH774" s="1137"/>
    </row>
    <row r="775" spans="1:36" hidden="1" x14ac:dyDescent="0.2">
      <c r="A775" s="1137"/>
      <c r="B775" s="1137"/>
      <c r="C775" s="1137"/>
      <c r="D775" s="1137"/>
      <c r="E775" s="1137"/>
      <c r="F775" s="1137"/>
      <c r="G775" s="1137"/>
      <c r="H775" s="1137"/>
      <c r="I775" s="1137"/>
      <c r="J775" s="1137"/>
      <c r="K775" s="1137"/>
      <c r="L775" s="1137"/>
      <c r="M775" s="1137"/>
      <c r="N775" s="1137"/>
      <c r="O775" s="1137"/>
      <c r="P775" s="1137"/>
      <c r="Q775" s="1137"/>
      <c r="R775" s="1137"/>
      <c r="S775" s="1137"/>
      <c r="T775" s="1137"/>
      <c r="U775" s="1137"/>
      <c r="V775" s="1137"/>
      <c r="W775" s="1137"/>
      <c r="X775" s="1137"/>
      <c r="Y775" s="1137"/>
      <c r="Z775" s="1137"/>
      <c r="AA775" s="1137"/>
      <c r="AB775" s="1137"/>
      <c r="AC775" s="1137"/>
      <c r="AD775" s="1137"/>
      <c r="AE775" s="1137"/>
      <c r="AF775" s="1137"/>
      <c r="AG775" s="1137"/>
      <c r="AH775" s="1137"/>
    </row>
    <row r="776" spans="1:36" hidden="1" x14ac:dyDescent="0.2">
      <c r="A776" s="1137"/>
      <c r="B776" s="1137"/>
      <c r="C776" s="1137"/>
      <c r="D776" s="1137"/>
      <c r="E776" s="1137"/>
      <c r="F776" s="1137"/>
      <c r="G776" s="1137"/>
      <c r="H776" s="1137"/>
      <c r="I776" s="1137"/>
      <c r="J776" s="1137"/>
      <c r="K776" s="1137"/>
      <c r="L776" s="1137"/>
      <c r="M776" s="1137"/>
      <c r="N776" s="1137"/>
      <c r="O776" s="1137"/>
      <c r="P776" s="1137"/>
      <c r="Q776" s="1137"/>
      <c r="R776" s="1137"/>
      <c r="S776" s="1137"/>
      <c r="T776" s="1137"/>
      <c r="U776" s="1137"/>
      <c r="V776" s="1137"/>
      <c r="W776" s="1137"/>
      <c r="X776" s="1137"/>
      <c r="Y776" s="1137"/>
      <c r="Z776" s="1137"/>
      <c r="AA776" s="1137"/>
      <c r="AB776" s="1137"/>
      <c r="AC776" s="1137"/>
      <c r="AD776" s="1137"/>
      <c r="AE776" s="1137"/>
      <c r="AF776" s="1137"/>
      <c r="AG776" s="1137"/>
      <c r="AH776" s="1137"/>
    </row>
    <row r="777" spans="1:36" hidden="1" x14ac:dyDescent="0.2">
      <c r="A777" s="1137"/>
      <c r="B777" s="1137"/>
      <c r="C777" s="1137"/>
      <c r="D777" s="1137"/>
      <c r="E777" s="1137"/>
      <c r="F777" s="1137"/>
      <c r="G777" s="1137"/>
      <c r="H777" s="1137"/>
      <c r="I777" s="1137"/>
      <c r="J777" s="1137"/>
      <c r="K777" s="1137"/>
      <c r="L777" s="1137"/>
      <c r="M777" s="1137"/>
      <c r="N777" s="1137"/>
      <c r="O777" s="1137"/>
      <c r="P777" s="1137"/>
      <c r="Q777" s="1137"/>
      <c r="R777" s="1137"/>
      <c r="S777" s="1137"/>
      <c r="T777" s="1137"/>
      <c r="U777" s="1137"/>
      <c r="V777" s="1137"/>
      <c r="W777" s="1137"/>
      <c r="X777" s="1137"/>
      <c r="Y777" s="1137"/>
      <c r="Z777" s="1137"/>
      <c r="AA777" s="1137"/>
      <c r="AB777" s="1137"/>
      <c r="AC777" s="1137"/>
      <c r="AD777" s="1137"/>
      <c r="AE777" s="1137"/>
      <c r="AF777" s="1137"/>
      <c r="AG777" s="1137"/>
      <c r="AH777" s="1137"/>
    </row>
    <row r="778" spans="1:36" hidden="1" x14ac:dyDescent="0.2">
      <c r="A778" s="1170"/>
      <c r="B778" s="1170"/>
      <c r="C778" s="1170"/>
      <c r="D778" s="1170"/>
      <c r="E778" s="1170"/>
      <c r="F778" s="1170"/>
      <c r="G778" s="1170"/>
      <c r="H778" s="1170"/>
      <c r="I778" s="1170"/>
      <c r="J778" s="1170"/>
      <c r="K778" s="1170"/>
      <c r="L778" s="1170"/>
      <c r="M778" s="1170"/>
      <c r="N778" s="1170"/>
      <c r="O778" s="1170"/>
      <c r="P778" s="1170"/>
      <c r="Q778" s="1170"/>
      <c r="R778" s="1170"/>
      <c r="S778" s="1170"/>
      <c r="T778" s="1170"/>
      <c r="U778" s="1170"/>
      <c r="V778" s="1170"/>
      <c r="W778" s="1170"/>
      <c r="X778" s="1170"/>
      <c r="Y778" s="1170"/>
      <c r="Z778" s="1170"/>
      <c r="AA778" s="1170"/>
      <c r="AB778" s="1170"/>
      <c r="AC778" s="1170"/>
      <c r="AD778" s="1170"/>
      <c r="AE778" s="1170"/>
      <c r="AF778" s="1170"/>
      <c r="AG778" s="1170"/>
      <c r="AH778" s="1170"/>
    </row>
    <row r="779" spans="1:36" hidden="1" x14ac:dyDescent="0.2">
      <c r="A779" s="1155" t="s">
        <v>1761</v>
      </c>
      <c r="B779" s="1155"/>
      <c r="C779" s="1155"/>
      <c r="D779" s="1155"/>
      <c r="E779" s="1155"/>
      <c r="F779" s="1155"/>
      <c r="G779" s="1155"/>
      <c r="H779" s="1155"/>
      <c r="I779" s="1155"/>
      <c r="J779" s="1138"/>
      <c r="K779" s="1138"/>
      <c r="L779" s="1138"/>
      <c r="M779" s="1138"/>
      <c r="N779" s="1138"/>
      <c r="O779" s="1138"/>
      <c r="P779" s="1138"/>
      <c r="Q779" s="1138"/>
      <c r="R779" s="1138"/>
      <c r="S779" s="1138"/>
      <c r="T779" s="1138"/>
      <c r="U779" s="1138"/>
      <c r="V779" s="1138"/>
      <c r="W779" s="1138"/>
      <c r="X779" s="1138"/>
      <c r="Y779" s="1138"/>
      <c r="Z779" s="1138"/>
      <c r="AA779" s="1138"/>
      <c r="AB779" s="1138"/>
      <c r="AC779" s="1138"/>
      <c r="AD779" s="1138">
        <f>J779+O779-T779-Y779</f>
        <v>0</v>
      </c>
      <c r="AE779" s="1138"/>
      <c r="AF779" s="1138"/>
      <c r="AG779" s="1138"/>
      <c r="AH779" s="1138"/>
    </row>
    <row r="780" spans="1:36" hidden="1" x14ac:dyDescent="0.2">
      <c r="A780" s="1155"/>
      <c r="B780" s="1155"/>
      <c r="C780" s="1155"/>
      <c r="D780" s="1155"/>
      <c r="E780" s="1155"/>
      <c r="F780" s="1155"/>
      <c r="G780" s="1155"/>
      <c r="H780" s="1155"/>
      <c r="I780" s="1155"/>
      <c r="J780" s="1138"/>
      <c r="K780" s="1138"/>
      <c r="L780" s="1138"/>
      <c r="M780" s="1138"/>
      <c r="N780" s="1138"/>
      <c r="O780" s="1138"/>
      <c r="P780" s="1138"/>
      <c r="Q780" s="1138"/>
      <c r="R780" s="1138"/>
      <c r="S780" s="1138"/>
      <c r="T780" s="1138"/>
      <c r="U780" s="1138"/>
      <c r="V780" s="1138"/>
      <c r="W780" s="1138"/>
      <c r="X780" s="1138"/>
      <c r="Y780" s="1138"/>
      <c r="Z780" s="1138"/>
      <c r="AA780" s="1138"/>
      <c r="AB780" s="1138"/>
      <c r="AC780" s="1138"/>
      <c r="AD780" s="1138"/>
      <c r="AE780" s="1138"/>
      <c r="AF780" s="1138"/>
      <c r="AG780" s="1138"/>
      <c r="AH780" s="1138"/>
    </row>
    <row r="781" spans="1:36" hidden="1" x14ac:dyDescent="0.2">
      <c r="A781" s="1155" t="s">
        <v>1762</v>
      </c>
      <c r="B781" s="1155"/>
      <c r="C781" s="1155"/>
      <c r="D781" s="1155"/>
      <c r="E781" s="1155"/>
      <c r="F781" s="1155"/>
      <c r="G781" s="1155"/>
      <c r="H781" s="1155"/>
      <c r="I781" s="1155"/>
      <c r="J781" s="1138"/>
      <c r="K781" s="1138"/>
      <c r="L781" s="1138"/>
      <c r="M781" s="1138"/>
      <c r="N781" s="1138"/>
      <c r="O781" s="1138"/>
      <c r="P781" s="1138"/>
      <c r="Q781" s="1138"/>
      <c r="R781" s="1138"/>
      <c r="S781" s="1138"/>
      <c r="T781" s="1138"/>
      <c r="U781" s="1138"/>
      <c r="V781" s="1138"/>
      <c r="W781" s="1138"/>
      <c r="X781" s="1138"/>
      <c r="Y781" s="1138"/>
      <c r="Z781" s="1138"/>
      <c r="AA781" s="1138"/>
      <c r="AB781" s="1138"/>
      <c r="AC781" s="1138"/>
      <c r="AD781" s="1138">
        <f>J781+O781-T781-Y781</f>
        <v>0</v>
      </c>
      <c r="AE781" s="1138"/>
      <c r="AF781" s="1138"/>
      <c r="AG781" s="1138"/>
      <c r="AH781" s="1138"/>
    </row>
    <row r="782" spans="1:36" hidden="1" x14ac:dyDescent="0.2">
      <c r="A782" s="1155"/>
      <c r="B782" s="1155"/>
      <c r="C782" s="1155"/>
      <c r="D782" s="1155"/>
      <c r="E782" s="1155"/>
      <c r="F782" s="1155"/>
      <c r="G782" s="1155"/>
      <c r="H782" s="1155"/>
      <c r="I782" s="1155"/>
      <c r="J782" s="1138"/>
      <c r="K782" s="1138"/>
      <c r="L782" s="1138"/>
      <c r="M782" s="1138"/>
      <c r="N782" s="1138"/>
      <c r="O782" s="1138"/>
      <c r="P782" s="1138"/>
      <c r="Q782" s="1138"/>
      <c r="R782" s="1138"/>
      <c r="S782" s="1138"/>
      <c r="T782" s="1138"/>
      <c r="U782" s="1138"/>
      <c r="V782" s="1138"/>
      <c r="W782" s="1138"/>
      <c r="X782" s="1138"/>
      <c r="Y782" s="1138"/>
      <c r="Z782" s="1138"/>
      <c r="AA782" s="1138"/>
      <c r="AB782" s="1138"/>
      <c r="AC782" s="1138"/>
      <c r="AD782" s="1138"/>
      <c r="AE782" s="1138"/>
      <c r="AF782" s="1138"/>
      <c r="AG782" s="1138"/>
      <c r="AH782" s="1138"/>
    </row>
    <row r="783" spans="1:36" hidden="1" x14ac:dyDescent="0.2">
      <c r="A783" s="1153" t="s">
        <v>1763</v>
      </c>
      <c r="B783" s="1153"/>
      <c r="C783" s="1153"/>
      <c r="D783" s="1153"/>
      <c r="E783" s="1153"/>
      <c r="F783" s="1153"/>
      <c r="G783" s="1153"/>
      <c r="H783" s="1153"/>
      <c r="I783" s="1153"/>
      <c r="J783" s="1134">
        <f>SUM(J779:N782)</f>
        <v>0</v>
      </c>
      <c r="K783" s="1134"/>
      <c r="L783" s="1134"/>
      <c r="M783" s="1134"/>
      <c r="N783" s="1134"/>
      <c r="O783" s="1134">
        <f>SUM(O779:S782)</f>
        <v>0</v>
      </c>
      <c r="P783" s="1134"/>
      <c r="Q783" s="1134"/>
      <c r="R783" s="1134"/>
      <c r="S783" s="1134"/>
      <c r="T783" s="1134">
        <f>SUM(T779:X782)</f>
        <v>0</v>
      </c>
      <c r="U783" s="1134"/>
      <c r="V783" s="1134"/>
      <c r="W783" s="1134"/>
      <c r="X783" s="1134"/>
      <c r="Y783" s="1134">
        <f>SUM(Y779:AC782)</f>
        <v>0</v>
      </c>
      <c r="Z783" s="1134"/>
      <c r="AA783" s="1134"/>
      <c r="AB783" s="1134"/>
      <c r="AC783" s="1134"/>
      <c r="AD783" s="1134">
        <f>SUM(AD779:AH782)</f>
        <v>0</v>
      </c>
      <c r="AE783" s="1134"/>
      <c r="AF783" s="1134"/>
      <c r="AG783" s="1134"/>
      <c r="AH783" s="1134"/>
    </row>
    <row r="784" spans="1:36" hidden="1" x14ac:dyDescent="0.2">
      <c r="A784" s="1153"/>
      <c r="B784" s="1153"/>
      <c r="C784" s="1153"/>
      <c r="D784" s="1153"/>
      <c r="E784" s="1153"/>
      <c r="F784" s="1153"/>
      <c r="G784" s="1153"/>
      <c r="H784" s="1153"/>
      <c r="I784" s="1153"/>
      <c r="J784" s="1134"/>
      <c r="K784" s="1134"/>
      <c r="L784" s="1134"/>
      <c r="M784" s="1134"/>
      <c r="N784" s="1134"/>
      <c r="O784" s="1134"/>
      <c r="P784" s="1134"/>
      <c r="Q784" s="1134"/>
      <c r="R784" s="1134"/>
      <c r="S784" s="1134"/>
      <c r="T784" s="1134"/>
      <c r="U784" s="1134"/>
      <c r="V784" s="1134"/>
      <c r="W784" s="1134"/>
      <c r="X784" s="1134"/>
      <c r="Y784" s="1134"/>
      <c r="Z784" s="1134"/>
      <c r="AA784" s="1134"/>
      <c r="AB784" s="1134"/>
      <c r="AC784" s="1134"/>
      <c r="AD784" s="1134"/>
      <c r="AE784" s="1134"/>
      <c r="AF784" s="1134"/>
      <c r="AG784" s="1134"/>
      <c r="AH784" s="1134"/>
      <c r="AI784" s="271" t="str">
        <f>IF(ROUND(AD783-A!D147,0)=0,"","CHYBA")</f>
        <v/>
      </c>
      <c r="AJ784" s="271" t="s">
        <v>2378</v>
      </c>
    </row>
    <row r="785" spans="1:34" hidden="1" x14ac:dyDescent="0.2">
      <c r="A785" s="338"/>
      <c r="B785" s="338"/>
      <c r="C785" s="338"/>
      <c r="D785" s="338"/>
      <c r="E785" s="338"/>
      <c r="F785" s="338"/>
      <c r="G785" s="338"/>
      <c r="H785" s="338"/>
      <c r="I785" s="338"/>
      <c r="J785" s="338"/>
      <c r="K785" s="338"/>
      <c r="L785" s="338"/>
      <c r="M785" s="338"/>
      <c r="N785" s="338"/>
      <c r="O785" s="338"/>
      <c r="P785" s="338"/>
      <c r="Q785" s="338"/>
      <c r="R785" s="338"/>
      <c r="S785" s="338"/>
      <c r="T785" s="338"/>
      <c r="U785" s="338"/>
      <c r="V785" s="338"/>
      <c r="W785" s="338"/>
      <c r="X785" s="338"/>
      <c r="Y785" s="338"/>
      <c r="Z785" s="338"/>
      <c r="AA785" s="338"/>
      <c r="AB785" s="338"/>
      <c r="AC785" s="338"/>
      <c r="AD785" s="338"/>
      <c r="AE785" s="338"/>
      <c r="AF785" s="338"/>
      <c r="AG785" s="338"/>
      <c r="AH785" s="338"/>
    </row>
    <row r="786" spans="1:34" ht="27.75" hidden="1" customHeight="1" x14ac:dyDescent="0.2">
      <c r="A786" s="1136" t="s">
        <v>2335</v>
      </c>
      <c r="B786" s="1136"/>
      <c r="C786" s="1136"/>
      <c r="D786" s="1136"/>
      <c r="E786" s="1136"/>
      <c r="F786" s="1136"/>
      <c r="G786" s="1136"/>
      <c r="H786" s="1136"/>
      <c r="I786" s="1136"/>
      <c r="J786" s="1136"/>
      <c r="K786" s="1136"/>
      <c r="L786" s="1136"/>
      <c r="M786" s="1136"/>
      <c r="N786" s="1136"/>
      <c r="O786" s="1136"/>
      <c r="P786" s="1136"/>
      <c r="Q786" s="1136"/>
      <c r="R786" s="1136"/>
      <c r="S786" s="1136"/>
      <c r="T786" s="1136"/>
      <c r="U786" s="1136"/>
      <c r="V786" s="1136"/>
      <c r="W786" s="1136"/>
      <c r="X786" s="1136"/>
      <c r="Y786" s="1136"/>
      <c r="Z786" s="1136"/>
      <c r="AA786" s="1136"/>
      <c r="AB786" s="1136"/>
      <c r="AC786" s="1136"/>
      <c r="AD786" s="1136"/>
      <c r="AE786" s="1136"/>
      <c r="AF786" s="1136"/>
      <c r="AG786" s="1136"/>
      <c r="AH786" s="1136"/>
    </row>
    <row r="787" spans="1:34" hidden="1" x14ac:dyDescent="0.2">
      <c r="A787" s="338"/>
      <c r="B787" s="338"/>
      <c r="C787" s="338"/>
      <c r="D787" s="338"/>
      <c r="E787" s="338"/>
      <c r="F787" s="338"/>
      <c r="G787" s="338"/>
      <c r="H787" s="338"/>
      <c r="I787" s="338"/>
      <c r="J787" s="338"/>
      <c r="K787" s="338"/>
      <c r="L787" s="338"/>
      <c r="M787" s="338"/>
      <c r="N787" s="338"/>
      <c r="O787" s="338"/>
      <c r="P787" s="338"/>
      <c r="Q787" s="338"/>
      <c r="R787" s="338"/>
      <c r="S787" s="338"/>
      <c r="T787" s="338"/>
      <c r="U787" s="338"/>
      <c r="V787" s="338"/>
      <c r="W787" s="338"/>
      <c r="X787" s="338"/>
      <c r="Y787" s="338"/>
      <c r="Z787" s="338"/>
      <c r="AA787" s="338"/>
      <c r="AB787" s="338"/>
      <c r="AC787" s="338"/>
      <c r="AD787" s="338"/>
      <c r="AE787" s="338"/>
      <c r="AF787" s="338"/>
      <c r="AG787" s="338"/>
      <c r="AH787" s="338"/>
    </row>
    <row r="788" spans="1:34" hidden="1" x14ac:dyDescent="0.2">
      <c r="A788" s="1156" t="s">
        <v>1529</v>
      </c>
      <c r="B788" s="1157"/>
      <c r="C788" s="1157"/>
      <c r="D788" s="1157"/>
      <c r="E788" s="1157"/>
      <c r="F788" s="1157"/>
      <c r="G788" s="1157"/>
      <c r="H788" s="1157"/>
      <c r="I788" s="1157"/>
      <c r="J788" s="1157"/>
      <c r="K788" s="1157"/>
      <c r="L788" s="1157"/>
      <c r="M788" s="1157"/>
      <c r="N788" s="1157"/>
      <c r="O788" s="1157"/>
      <c r="P788" s="1157"/>
      <c r="Q788" s="1158"/>
      <c r="R788" s="1156" t="s">
        <v>1610</v>
      </c>
      <c r="S788" s="1157"/>
      <c r="T788" s="1157"/>
      <c r="U788" s="1157"/>
      <c r="V788" s="1157"/>
      <c r="W788" s="1157"/>
      <c r="X788" s="1157"/>
      <c r="Y788" s="1157"/>
      <c r="Z788" s="1157"/>
      <c r="AA788" s="1157"/>
      <c r="AB788" s="1157"/>
      <c r="AC788" s="1157"/>
      <c r="AD788" s="1157"/>
      <c r="AE788" s="1157"/>
      <c r="AF788" s="1157"/>
      <c r="AG788" s="1157"/>
      <c r="AH788" s="1158"/>
    </row>
    <row r="789" spans="1:34" hidden="1" x14ac:dyDescent="0.2">
      <c r="A789" s="1162"/>
      <c r="B789" s="1163"/>
      <c r="C789" s="1163"/>
      <c r="D789" s="1163"/>
      <c r="E789" s="1163"/>
      <c r="F789" s="1163"/>
      <c r="G789" s="1163"/>
      <c r="H789" s="1163"/>
      <c r="I789" s="1163"/>
      <c r="J789" s="1163"/>
      <c r="K789" s="1163"/>
      <c r="L789" s="1163"/>
      <c r="M789" s="1163"/>
      <c r="N789" s="1163"/>
      <c r="O789" s="1163"/>
      <c r="P789" s="1163"/>
      <c r="Q789" s="1164"/>
      <c r="R789" s="1162"/>
      <c r="S789" s="1163"/>
      <c r="T789" s="1163"/>
      <c r="U789" s="1163"/>
      <c r="V789" s="1163"/>
      <c r="W789" s="1163"/>
      <c r="X789" s="1163"/>
      <c r="Y789" s="1163"/>
      <c r="Z789" s="1163"/>
      <c r="AA789" s="1163"/>
      <c r="AB789" s="1163"/>
      <c r="AC789" s="1163"/>
      <c r="AD789" s="1163"/>
      <c r="AE789" s="1163"/>
      <c r="AF789" s="1163"/>
      <c r="AG789" s="1163"/>
      <c r="AH789" s="1164"/>
    </row>
    <row r="790" spans="1:34" s="272" customFormat="1" hidden="1" x14ac:dyDescent="0.2">
      <c r="A790" s="1139" t="s">
        <v>1764</v>
      </c>
      <c r="B790" s="1140"/>
      <c r="C790" s="1140"/>
      <c r="D790" s="1140"/>
      <c r="E790" s="1140"/>
      <c r="F790" s="1140"/>
      <c r="G790" s="1140"/>
      <c r="H790" s="1140"/>
      <c r="I790" s="1140"/>
      <c r="J790" s="1140"/>
      <c r="K790" s="1140"/>
      <c r="L790" s="1140"/>
      <c r="M790" s="1140"/>
      <c r="N790" s="1140"/>
      <c r="O790" s="1140"/>
      <c r="P790" s="1140"/>
      <c r="Q790" s="1141"/>
      <c r="R790" s="1154"/>
      <c r="S790" s="1154"/>
      <c r="T790" s="1154"/>
      <c r="U790" s="1154"/>
      <c r="V790" s="1154"/>
      <c r="W790" s="1154"/>
      <c r="X790" s="1154"/>
      <c r="Y790" s="1154"/>
      <c r="Z790" s="1154"/>
      <c r="AA790" s="1154"/>
      <c r="AB790" s="1154"/>
      <c r="AC790" s="1154"/>
      <c r="AD790" s="1154"/>
      <c r="AE790" s="1154"/>
      <c r="AF790" s="1154"/>
      <c r="AG790" s="1154"/>
      <c r="AH790" s="1154"/>
    </row>
    <row r="791" spans="1:34" s="272" customFormat="1" hidden="1" x14ac:dyDescent="0.2">
      <c r="A791" s="1142"/>
      <c r="B791" s="1143"/>
      <c r="C791" s="1143"/>
      <c r="D791" s="1143"/>
      <c r="E791" s="1143"/>
      <c r="F791" s="1143"/>
      <c r="G791" s="1143"/>
      <c r="H791" s="1143"/>
      <c r="I791" s="1143"/>
      <c r="J791" s="1143"/>
      <c r="K791" s="1143"/>
      <c r="L791" s="1143"/>
      <c r="M791" s="1143"/>
      <c r="N791" s="1143"/>
      <c r="O791" s="1143"/>
      <c r="P791" s="1143"/>
      <c r="Q791" s="1144"/>
      <c r="R791" s="1154"/>
      <c r="S791" s="1154"/>
      <c r="T791" s="1154"/>
      <c r="U791" s="1154"/>
      <c r="V791" s="1154"/>
      <c r="W791" s="1154"/>
      <c r="X791" s="1154"/>
      <c r="Y791" s="1154"/>
      <c r="Z791" s="1154"/>
      <c r="AA791" s="1154"/>
      <c r="AB791" s="1154"/>
      <c r="AC791" s="1154"/>
      <c r="AD791" s="1154"/>
      <c r="AE791" s="1154"/>
      <c r="AF791" s="1154"/>
      <c r="AG791" s="1154"/>
      <c r="AH791" s="1154"/>
    </row>
    <row r="792" spans="1:34" s="272" customFormat="1" hidden="1" x14ac:dyDescent="0.2">
      <c r="A792" s="438"/>
      <c r="B792" s="438"/>
      <c r="C792" s="438"/>
      <c r="D792" s="438"/>
      <c r="E792" s="438"/>
      <c r="F792" s="438"/>
      <c r="G792" s="438"/>
      <c r="H792" s="438"/>
      <c r="I792" s="438"/>
      <c r="J792" s="438"/>
      <c r="K792" s="438"/>
      <c r="L792" s="438"/>
      <c r="M792" s="438"/>
      <c r="N792" s="438"/>
      <c r="O792" s="438"/>
      <c r="P792" s="438"/>
      <c r="Q792" s="438"/>
      <c r="R792" s="439"/>
      <c r="S792" s="439"/>
      <c r="T792" s="439"/>
      <c r="U792" s="439"/>
      <c r="V792" s="439"/>
      <c r="W792" s="439"/>
      <c r="X792" s="439"/>
      <c r="Y792" s="439"/>
      <c r="Z792" s="439"/>
      <c r="AA792" s="439"/>
      <c r="AB792" s="439"/>
      <c r="AC792" s="439"/>
      <c r="AD792" s="439"/>
      <c r="AE792" s="439"/>
      <c r="AF792" s="439"/>
      <c r="AG792" s="439"/>
      <c r="AH792" s="439"/>
    </row>
    <row r="793" spans="1:34" s="272" customFormat="1" hidden="1" x14ac:dyDescent="0.2">
      <c r="A793" s="753" t="s">
        <v>2336</v>
      </c>
      <c r="B793" s="753"/>
      <c r="C793" s="753"/>
      <c r="D793" s="753"/>
      <c r="E793" s="753"/>
      <c r="F793" s="753"/>
      <c r="G793" s="753"/>
      <c r="H793" s="753"/>
      <c r="I793" s="753"/>
      <c r="J793" s="753"/>
      <c r="K793" s="753"/>
      <c r="L793" s="753"/>
      <c r="M793" s="753"/>
      <c r="N793" s="753"/>
      <c r="O793" s="753"/>
      <c r="P793" s="753"/>
      <c r="Q793" s="753"/>
      <c r="R793" s="753"/>
      <c r="S793" s="753"/>
      <c r="T793" s="753"/>
      <c r="U793" s="753"/>
      <c r="V793" s="753"/>
      <c r="W793" s="753"/>
      <c r="X793" s="753"/>
      <c r="Y793" s="753"/>
      <c r="Z793" s="753"/>
      <c r="AA793" s="753"/>
      <c r="AB793" s="753"/>
      <c r="AC793" s="753"/>
      <c r="AD793" s="753"/>
      <c r="AE793" s="753"/>
      <c r="AF793" s="753"/>
      <c r="AG793" s="753"/>
      <c r="AH793" s="753"/>
    </row>
    <row r="794" spans="1:34" hidden="1" x14ac:dyDescent="0.2">
      <c r="A794" s="338"/>
      <c r="B794" s="338"/>
      <c r="C794" s="338"/>
      <c r="D794" s="338"/>
      <c r="E794" s="338"/>
      <c r="F794" s="338"/>
      <c r="G794" s="338"/>
      <c r="H794" s="338"/>
      <c r="I794" s="338"/>
      <c r="J794" s="338"/>
      <c r="K794" s="338"/>
      <c r="L794" s="338"/>
      <c r="M794" s="338"/>
      <c r="N794" s="338"/>
      <c r="O794" s="338"/>
      <c r="P794" s="338"/>
      <c r="Q794" s="338"/>
      <c r="R794" s="338"/>
      <c r="S794" s="338"/>
      <c r="T794" s="338"/>
      <c r="U794" s="338"/>
      <c r="V794" s="338"/>
      <c r="W794" s="338"/>
      <c r="X794" s="338"/>
      <c r="Y794" s="338"/>
      <c r="Z794" s="338"/>
      <c r="AA794" s="338"/>
      <c r="AB794" s="338"/>
      <c r="AC794" s="338"/>
      <c r="AD794" s="338"/>
      <c r="AE794" s="338"/>
      <c r="AF794" s="338"/>
      <c r="AG794" s="338"/>
      <c r="AH794" s="338"/>
    </row>
    <row r="795" spans="1:34" ht="27.75" hidden="1" customHeight="1" x14ac:dyDescent="0.2">
      <c r="A795" s="1135" t="s">
        <v>1765</v>
      </c>
      <c r="B795" s="1136"/>
      <c r="C795" s="1136"/>
      <c r="D795" s="1136"/>
      <c r="E795" s="1136"/>
      <c r="F795" s="1136"/>
      <c r="G795" s="1136"/>
      <c r="H795" s="1136"/>
      <c r="I795" s="1136"/>
      <c r="J795" s="1136"/>
      <c r="K795" s="1136"/>
      <c r="L795" s="1136"/>
      <c r="M795" s="1136"/>
      <c r="N795" s="1136"/>
      <c r="O795" s="1136"/>
      <c r="P795" s="1136"/>
      <c r="Q795" s="1136"/>
      <c r="R795" s="1136"/>
      <c r="S795" s="1136"/>
      <c r="T795" s="1136"/>
      <c r="U795" s="1136"/>
      <c r="V795" s="1136"/>
      <c r="W795" s="1136"/>
      <c r="X795" s="1136"/>
      <c r="Y795" s="1136"/>
      <c r="Z795" s="1136"/>
      <c r="AA795" s="1136"/>
      <c r="AB795" s="1136"/>
      <c r="AC795" s="1136"/>
      <c r="AD795" s="1136"/>
      <c r="AE795" s="1136"/>
      <c r="AF795" s="1136"/>
      <c r="AG795" s="1136"/>
      <c r="AH795" s="1136"/>
    </row>
    <row r="796" spans="1:34" hidden="1" x14ac:dyDescent="0.2">
      <c r="A796" s="338"/>
      <c r="B796" s="338"/>
      <c r="C796" s="338"/>
      <c r="D796" s="338"/>
      <c r="E796" s="338"/>
      <c r="F796" s="338"/>
      <c r="G796" s="338"/>
      <c r="H796" s="338"/>
      <c r="I796" s="338"/>
      <c r="J796" s="338"/>
      <c r="K796" s="338"/>
      <c r="L796" s="338"/>
      <c r="M796" s="338"/>
      <c r="N796" s="338"/>
      <c r="O796" s="338"/>
      <c r="P796" s="338"/>
      <c r="Q796" s="338"/>
      <c r="R796" s="338"/>
      <c r="S796" s="338"/>
      <c r="T796" s="338"/>
      <c r="U796" s="338"/>
      <c r="V796" s="338"/>
      <c r="W796" s="338"/>
      <c r="X796" s="338"/>
      <c r="Y796" s="338"/>
      <c r="Z796" s="338"/>
      <c r="AA796" s="338"/>
      <c r="AB796" s="338"/>
      <c r="AC796" s="338"/>
      <c r="AD796" s="338"/>
      <c r="AE796" s="338"/>
      <c r="AF796" s="338"/>
      <c r="AG796" s="338"/>
      <c r="AH796" s="338"/>
    </row>
    <row r="797" spans="1:34" hidden="1" x14ac:dyDescent="0.2">
      <c r="A797" s="1137" t="s">
        <v>1756</v>
      </c>
      <c r="B797" s="1137"/>
      <c r="C797" s="1137"/>
      <c r="D797" s="1137"/>
      <c r="E797" s="1137"/>
      <c r="F797" s="1137"/>
      <c r="G797" s="1137"/>
      <c r="H797" s="1137"/>
      <c r="I797" s="1137"/>
      <c r="J797" s="1137"/>
      <c r="K797" s="1137" t="s">
        <v>1766</v>
      </c>
      <c r="L797" s="1137"/>
      <c r="M797" s="1137"/>
      <c r="N797" s="1137"/>
      <c r="O797" s="1137"/>
      <c r="P797" s="1137"/>
      <c r="Q797" s="1137"/>
      <c r="R797" s="1137"/>
      <c r="S797" s="1137" t="s">
        <v>1767</v>
      </c>
      <c r="T797" s="1137"/>
      <c r="U797" s="1137"/>
      <c r="V797" s="1137"/>
      <c r="W797" s="1137"/>
      <c r="X797" s="1137"/>
      <c r="Y797" s="1137"/>
      <c r="Z797" s="1137"/>
      <c r="AA797" s="1137" t="s">
        <v>1768</v>
      </c>
      <c r="AB797" s="1137"/>
      <c r="AC797" s="1137"/>
      <c r="AD797" s="1137"/>
      <c r="AE797" s="1137"/>
      <c r="AF797" s="1137"/>
      <c r="AG797" s="1137"/>
      <c r="AH797" s="1137"/>
    </row>
    <row r="798" spans="1:34" hidden="1" x14ac:dyDescent="0.2">
      <c r="A798" s="1137"/>
      <c r="B798" s="1137"/>
      <c r="C798" s="1137"/>
      <c r="D798" s="1137"/>
      <c r="E798" s="1137"/>
      <c r="F798" s="1137"/>
      <c r="G798" s="1137"/>
      <c r="H798" s="1137"/>
      <c r="I798" s="1137"/>
      <c r="J798" s="1137"/>
      <c r="K798" s="1137"/>
      <c r="L798" s="1137"/>
      <c r="M798" s="1137"/>
      <c r="N798" s="1137"/>
      <c r="O798" s="1137"/>
      <c r="P798" s="1137"/>
      <c r="Q798" s="1137"/>
      <c r="R798" s="1137"/>
      <c r="S798" s="1137"/>
      <c r="T798" s="1137"/>
      <c r="U798" s="1137"/>
      <c r="V798" s="1137"/>
      <c r="W798" s="1137"/>
      <c r="X798" s="1137"/>
      <c r="Y798" s="1137"/>
      <c r="Z798" s="1137"/>
      <c r="AA798" s="1137"/>
      <c r="AB798" s="1137"/>
      <c r="AC798" s="1137"/>
      <c r="AD798" s="1137"/>
      <c r="AE798" s="1137"/>
      <c r="AF798" s="1137"/>
      <c r="AG798" s="1137"/>
      <c r="AH798" s="1137"/>
    </row>
    <row r="799" spans="1:34" hidden="1" x14ac:dyDescent="0.2">
      <c r="A799" s="1137"/>
      <c r="B799" s="1137"/>
      <c r="C799" s="1137"/>
      <c r="D799" s="1137"/>
      <c r="E799" s="1137"/>
      <c r="F799" s="1137"/>
      <c r="G799" s="1137"/>
      <c r="H799" s="1137"/>
      <c r="I799" s="1137"/>
      <c r="J799" s="1137"/>
      <c r="K799" s="1137"/>
      <c r="L799" s="1137"/>
      <c r="M799" s="1137"/>
      <c r="N799" s="1137"/>
      <c r="O799" s="1137"/>
      <c r="P799" s="1137"/>
      <c r="Q799" s="1137"/>
      <c r="R799" s="1137"/>
      <c r="S799" s="1137"/>
      <c r="T799" s="1137"/>
      <c r="U799" s="1137"/>
      <c r="V799" s="1137"/>
      <c r="W799" s="1137"/>
      <c r="X799" s="1137"/>
      <c r="Y799" s="1137"/>
      <c r="Z799" s="1137"/>
      <c r="AA799" s="1137"/>
      <c r="AB799" s="1137"/>
      <c r="AC799" s="1137"/>
      <c r="AD799" s="1137"/>
      <c r="AE799" s="1137"/>
      <c r="AF799" s="1137"/>
      <c r="AG799" s="1137"/>
      <c r="AH799" s="1137"/>
    </row>
    <row r="800" spans="1:34" hidden="1" x14ac:dyDescent="0.2">
      <c r="A800" s="1169"/>
      <c r="B800" s="1169"/>
      <c r="C800" s="1169"/>
      <c r="D800" s="1169"/>
      <c r="E800" s="1169"/>
      <c r="F800" s="1169"/>
      <c r="G800" s="1169"/>
      <c r="H800" s="1169"/>
      <c r="I800" s="1169"/>
      <c r="J800" s="1169"/>
      <c r="K800" s="1169"/>
      <c r="L800" s="1169"/>
      <c r="M800" s="1169"/>
      <c r="N800" s="1169"/>
      <c r="O800" s="1169"/>
      <c r="P800" s="1169"/>
      <c r="Q800" s="1169"/>
      <c r="R800" s="1169"/>
      <c r="S800" s="1169"/>
      <c r="T800" s="1169"/>
      <c r="U800" s="1169"/>
      <c r="V800" s="1169"/>
      <c r="W800" s="1169"/>
      <c r="X800" s="1169"/>
      <c r="Y800" s="1169"/>
      <c r="Z800" s="1169"/>
      <c r="AA800" s="1169"/>
      <c r="AB800" s="1169"/>
      <c r="AC800" s="1169"/>
      <c r="AD800" s="1169"/>
      <c r="AE800" s="1169"/>
      <c r="AF800" s="1169"/>
      <c r="AG800" s="1169"/>
      <c r="AH800" s="1169"/>
    </row>
    <row r="801" spans="1:36" hidden="1" x14ac:dyDescent="0.2">
      <c r="A801" s="1139" t="s">
        <v>1757</v>
      </c>
      <c r="B801" s="1140"/>
      <c r="C801" s="1140"/>
      <c r="D801" s="1140"/>
      <c r="E801" s="1140"/>
      <c r="F801" s="1140"/>
      <c r="G801" s="1140"/>
      <c r="H801" s="1140"/>
      <c r="I801" s="1140"/>
      <c r="J801" s="1141"/>
      <c r="K801" s="1138"/>
      <c r="L801" s="1138"/>
      <c r="M801" s="1138"/>
      <c r="N801" s="1138"/>
      <c r="O801" s="1138"/>
      <c r="P801" s="1138"/>
      <c r="Q801" s="1138"/>
      <c r="R801" s="1138"/>
      <c r="S801" s="1138"/>
      <c r="T801" s="1138"/>
      <c r="U801" s="1138"/>
      <c r="V801" s="1138"/>
      <c r="W801" s="1138"/>
      <c r="X801" s="1138"/>
      <c r="Y801" s="1138"/>
      <c r="Z801" s="1138"/>
      <c r="AA801" s="1138"/>
      <c r="AB801" s="1138"/>
      <c r="AC801" s="1138"/>
      <c r="AD801" s="1138"/>
      <c r="AE801" s="1138"/>
      <c r="AF801" s="1138"/>
      <c r="AG801" s="1138"/>
      <c r="AH801" s="1138"/>
    </row>
    <row r="802" spans="1:36" hidden="1" x14ac:dyDescent="0.2">
      <c r="A802" s="1142"/>
      <c r="B802" s="1143"/>
      <c r="C802" s="1143"/>
      <c r="D802" s="1143"/>
      <c r="E802" s="1143"/>
      <c r="F802" s="1143"/>
      <c r="G802" s="1143"/>
      <c r="H802" s="1143"/>
      <c r="I802" s="1143"/>
      <c r="J802" s="1144"/>
      <c r="K802" s="1138"/>
      <c r="L802" s="1138"/>
      <c r="M802" s="1138"/>
      <c r="N802" s="1138"/>
      <c r="O802" s="1138"/>
      <c r="P802" s="1138"/>
      <c r="Q802" s="1138"/>
      <c r="R802" s="1138"/>
      <c r="S802" s="1138"/>
      <c r="T802" s="1138"/>
      <c r="U802" s="1138"/>
      <c r="V802" s="1138"/>
      <c r="W802" s="1138"/>
      <c r="X802" s="1138"/>
      <c r="Y802" s="1138"/>
      <c r="Z802" s="1138"/>
      <c r="AA802" s="1138"/>
      <c r="AB802" s="1138"/>
      <c r="AC802" s="1138"/>
      <c r="AD802" s="1138"/>
      <c r="AE802" s="1138"/>
      <c r="AF802" s="1138"/>
      <c r="AG802" s="1138"/>
      <c r="AH802" s="1138"/>
    </row>
    <row r="803" spans="1:36" hidden="1" x14ac:dyDescent="0.2">
      <c r="A803" s="1139" t="s">
        <v>1758</v>
      </c>
      <c r="B803" s="1140"/>
      <c r="C803" s="1140"/>
      <c r="D803" s="1140"/>
      <c r="E803" s="1140"/>
      <c r="F803" s="1140"/>
      <c r="G803" s="1140"/>
      <c r="H803" s="1140"/>
      <c r="I803" s="1140"/>
      <c r="J803" s="1141"/>
      <c r="K803" s="1138"/>
      <c r="L803" s="1138"/>
      <c r="M803" s="1138"/>
      <c r="N803" s="1138"/>
      <c r="O803" s="1138"/>
      <c r="P803" s="1138"/>
      <c r="Q803" s="1138"/>
      <c r="R803" s="1138"/>
      <c r="S803" s="1138"/>
      <c r="T803" s="1138"/>
      <c r="U803" s="1138"/>
      <c r="V803" s="1138"/>
      <c r="W803" s="1138"/>
      <c r="X803" s="1138"/>
      <c r="Y803" s="1138"/>
      <c r="Z803" s="1138"/>
      <c r="AA803" s="1138"/>
      <c r="AB803" s="1138"/>
      <c r="AC803" s="1138"/>
      <c r="AD803" s="1138"/>
      <c r="AE803" s="1138"/>
      <c r="AF803" s="1138"/>
      <c r="AG803" s="1138"/>
      <c r="AH803" s="1138"/>
    </row>
    <row r="804" spans="1:36" hidden="1" x14ac:dyDescent="0.2">
      <c r="A804" s="1142"/>
      <c r="B804" s="1143"/>
      <c r="C804" s="1143"/>
      <c r="D804" s="1143"/>
      <c r="E804" s="1143"/>
      <c r="F804" s="1143"/>
      <c r="G804" s="1143"/>
      <c r="H804" s="1143"/>
      <c r="I804" s="1143"/>
      <c r="J804" s="1144"/>
      <c r="K804" s="1138"/>
      <c r="L804" s="1138"/>
      <c r="M804" s="1138"/>
      <c r="N804" s="1138"/>
      <c r="O804" s="1138"/>
      <c r="P804" s="1138"/>
      <c r="Q804" s="1138"/>
      <c r="R804" s="1138"/>
      <c r="S804" s="1138"/>
      <c r="T804" s="1138"/>
      <c r="U804" s="1138"/>
      <c r="V804" s="1138"/>
      <c r="W804" s="1138"/>
      <c r="X804" s="1138"/>
      <c r="Y804" s="1138"/>
      <c r="Z804" s="1138"/>
      <c r="AA804" s="1138"/>
      <c r="AB804" s="1138"/>
      <c r="AC804" s="1138"/>
      <c r="AD804" s="1138"/>
      <c r="AE804" s="1138"/>
      <c r="AF804" s="1138"/>
      <c r="AG804" s="1138"/>
      <c r="AH804" s="1138"/>
    </row>
    <row r="805" spans="1:36" hidden="1" x14ac:dyDescent="0.2">
      <c r="A805" s="1139" t="s">
        <v>1769</v>
      </c>
      <c r="B805" s="1140"/>
      <c r="C805" s="1140"/>
      <c r="D805" s="1140"/>
      <c r="E805" s="1140"/>
      <c r="F805" s="1140"/>
      <c r="G805" s="1140"/>
      <c r="H805" s="1140"/>
      <c r="I805" s="1140"/>
      <c r="J805" s="1141"/>
      <c r="K805" s="1138"/>
      <c r="L805" s="1138"/>
      <c r="M805" s="1138"/>
      <c r="N805" s="1138"/>
      <c r="O805" s="1138"/>
      <c r="P805" s="1138"/>
      <c r="Q805" s="1138"/>
      <c r="R805" s="1138"/>
      <c r="S805" s="1138"/>
      <c r="T805" s="1138"/>
      <c r="U805" s="1138"/>
      <c r="V805" s="1138"/>
      <c r="W805" s="1138"/>
      <c r="X805" s="1138"/>
      <c r="Y805" s="1138"/>
      <c r="Z805" s="1138"/>
      <c r="AA805" s="1138"/>
      <c r="AB805" s="1138"/>
      <c r="AC805" s="1138"/>
      <c r="AD805" s="1138"/>
      <c r="AE805" s="1138"/>
      <c r="AF805" s="1138"/>
      <c r="AG805" s="1138"/>
      <c r="AH805" s="1138"/>
    </row>
    <row r="806" spans="1:36" hidden="1" x14ac:dyDescent="0.2">
      <c r="A806" s="1142"/>
      <c r="B806" s="1143"/>
      <c r="C806" s="1143"/>
      <c r="D806" s="1143"/>
      <c r="E806" s="1143"/>
      <c r="F806" s="1143"/>
      <c r="G806" s="1143"/>
      <c r="H806" s="1143"/>
      <c r="I806" s="1143"/>
      <c r="J806" s="1144"/>
      <c r="K806" s="1138"/>
      <c r="L806" s="1138"/>
      <c r="M806" s="1138"/>
      <c r="N806" s="1138"/>
      <c r="O806" s="1138"/>
      <c r="P806" s="1138"/>
      <c r="Q806" s="1138"/>
      <c r="R806" s="1138"/>
      <c r="S806" s="1138"/>
      <c r="T806" s="1138"/>
      <c r="U806" s="1138"/>
      <c r="V806" s="1138"/>
      <c r="W806" s="1138"/>
      <c r="X806" s="1138"/>
      <c r="Y806" s="1138"/>
      <c r="Z806" s="1138"/>
      <c r="AA806" s="1138"/>
      <c r="AB806" s="1138"/>
      <c r="AC806" s="1138"/>
      <c r="AD806" s="1138"/>
      <c r="AE806" s="1138"/>
      <c r="AF806" s="1138"/>
      <c r="AG806" s="1138"/>
      <c r="AH806" s="1138"/>
    </row>
    <row r="807" spans="1:36" hidden="1" x14ac:dyDescent="0.2">
      <c r="A807" s="1139" t="s">
        <v>1761</v>
      </c>
      <c r="B807" s="1140"/>
      <c r="C807" s="1140"/>
      <c r="D807" s="1140"/>
      <c r="E807" s="1140"/>
      <c r="F807" s="1140"/>
      <c r="G807" s="1140"/>
      <c r="H807" s="1140"/>
      <c r="I807" s="1140"/>
      <c r="J807" s="1141"/>
      <c r="K807" s="1138"/>
      <c r="L807" s="1138"/>
      <c r="M807" s="1138"/>
      <c r="N807" s="1138"/>
      <c r="O807" s="1138"/>
      <c r="P807" s="1138"/>
      <c r="Q807" s="1138"/>
      <c r="R807" s="1138"/>
      <c r="S807" s="1138"/>
      <c r="T807" s="1138"/>
      <c r="U807" s="1138"/>
      <c r="V807" s="1138"/>
      <c r="W807" s="1138"/>
      <c r="X807" s="1138"/>
      <c r="Y807" s="1138"/>
      <c r="Z807" s="1138"/>
      <c r="AA807" s="1138"/>
      <c r="AB807" s="1138"/>
      <c r="AC807" s="1138"/>
      <c r="AD807" s="1138"/>
      <c r="AE807" s="1138"/>
      <c r="AF807" s="1138"/>
      <c r="AG807" s="1138"/>
      <c r="AH807" s="1138"/>
    </row>
    <row r="808" spans="1:36" hidden="1" x14ac:dyDescent="0.2">
      <c r="A808" s="1142"/>
      <c r="B808" s="1143"/>
      <c r="C808" s="1143"/>
      <c r="D808" s="1143"/>
      <c r="E808" s="1143"/>
      <c r="F808" s="1143"/>
      <c r="G808" s="1143"/>
      <c r="H808" s="1143"/>
      <c r="I808" s="1143"/>
      <c r="J808" s="1144"/>
      <c r="K808" s="1138"/>
      <c r="L808" s="1138"/>
      <c r="M808" s="1138"/>
      <c r="N808" s="1138"/>
      <c r="O808" s="1138"/>
      <c r="P808" s="1138"/>
      <c r="Q808" s="1138"/>
      <c r="R808" s="1138"/>
      <c r="S808" s="1138"/>
      <c r="T808" s="1138"/>
      <c r="U808" s="1138"/>
      <c r="V808" s="1138"/>
      <c r="W808" s="1138"/>
      <c r="X808" s="1138"/>
      <c r="Y808" s="1138"/>
      <c r="Z808" s="1138"/>
      <c r="AA808" s="1138"/>
      <c r="AB808" s="1138"/>
      <c r="AC808" s="1138"/>
      <c r="AD808" s="1138"/>
      <c r="AE808" s="1138"/>
      <c r="AF808" s="1138"/>
      <c r="AG808" s="1138"/>
      <c r="AH808" s="1138"/>
    </row>
    <row r="809" spans="1:36" hidden="1" x14ac:dyDescent="0.2">
      <c r="A809" s="1128" t="s">
        <v>1763</v>
      </c>
      <c r="B809" s="1129"/>
      <c r="C809" s="1129"/>
      <c r="D809" s="1129"/>
      <c r="E809" s="1129"/>
      <c r="F809" s="1129"/>
      <c r="G809" s="1129"/>
      <c r="H809" s="1129"/>
      <c r="I809" s="1129"/>
      <c r="J809" s="1130"/>
      <c r="K809" s="1134">
        <f>SUM(K801:R808)</f>
        <v>0</v>
      </c>
      <c r="L809" s="1134"/>
      <c r="M809" s="1134"/>
      <c r="N809" s="1134"/>
      <c r="O809" s="1134"/>
      <c r="P809" s="1134"/>
      <c r="Q809" s="1134"/>
      <c r="R809" s="1134"/>
      <c r="S809" s="1134">
        <f>SUM(S801:Z808)</f>
        <v>0</v>
      </c>
      <c r="T809" s="1134"/>
      <c r="U809" s="1134"/>
      <c r="V809" s="1134"/>
      <c r="W809" s="1134"/>
      <c r="X809" s="1134"/>
      <c r="Y809" s="1134"/>
      <c r="Z809" s="1134"/>
      <c r="AA809" s="1134">
        <f>SUM(AA801:AH808)</f>
        <v>0</v>
      </c>
      <c r="AB809" s="1134"/>
      <c r="AC809" s="1134"/>
      <c r="AD809" s="1134"/>
      <c r="AE809" s="1134"/>
      <c r="AF809" s="1134"/>
      <c r="AG809" s="1134"/>
      <c r="AH809" s="1134"/>
    </row>
    <row r="810" spans="1:36" hidden="1" x14ac:dyDescent="0.2">
      <c r="A810" s="1131"/>
      <c r="B810" s="1132"/>
      <c r="C810" s="1132"/>
      <c r="D810" s="1132"/>
      <c r="E810" s="1132"/>
      <c r="F810" s="1132"/>
      <c r="G810" s="1132"/>
      <c r="H810" s="1132"/>
      <c r="I810" s="1132"/>
      <c r="J810" s="1133"/>
      <c r="K810" s="1134"/>
      <c r="L810" s="1134"/>
      <c r="M810" s="1134"/>
      <c r="N810" s="1134"/>
      <c r="O810" s="1134"/>
      <c r="P810" s="1134"/>
      <c r="Q810" s="1134"/>
      <c r="R810" s="1134"/>
      <c r="S810" s="1134"/>
      <c r="T810" s="1134"/>
      <c r="U810" s="1134"/>
      <c r="V810" s="1134"/>
      <c r="W810" s="1134"/>
      <c r="X810" s="1134"/>
      <c r="Y810" s="1134"/>
      <c r="Z810" s="1134"/>
      <c r="AA810" s="1134"/>
      <c r="AB810" s="1134"/>
      <c r="AC810" s="1134"/>
      <c r="AD810" s="1134"/>
      <c r="AE810" s="1134"/>
      <c r="AF810" s="1134"/>
      <c r="AG810" s="1134"/>
      <c r="AH810" s="1134"/>
    </row>
    <row r="811" spans="1:36" hidden="1" x14ac:dyDescent="0.2">
      <c r="A811" s="338"/>
      <c r="B811" s="338"/>
      <c r="C811" s="338"/>
      <c r="D811" s="338"/>
      <c r="E811" s="338"/>
      <c r="F811" s="338"/>
      <c r="G811" s="338"/>
      <c r="H811" s="338"/>
      <c r="I811" s="338"/>
      <c r="J811" s="338"/>
      <c r="K811" s="338"/>
      <c r="L811" s="338"/>
      <c r="M811" s="338"/>
      <c r="N811" s="338"/>
      <c r="O811" s="338"/>
      <c r="P811" s="338"/>
      <c r="Q811" s="338"/>
      <c r="R811" s="338"/>
      <c r="S811" s="338"/>
      <c r="T811" s="338"/>
      <c r="U811" s="338"/>
      <c r="V811" s="338"/>
      <c r="W811" s="338"/>
      <c r="X811" s="338"/>
      <c r="Y811" s="338"/>
      <c r="Z811" s="338"/>
      <c r="AA811" s="338"/>
      <c r="AB811" s="338"/>
      <c r="AC811" s="338"/>
      <c r="AD811" s="338"/>
      <c r="AE811" s="338"/>
      <c r="AF811" s="338"/>
      <c r="AG811" s="338"/>
      <c r="AH811" s="338"/>
    </row>
    <row r="812" spans="1:36" hidden="1" x14ac:dyDescent="0.2">
      <c r="A812" s="338" t="s">
        <v>2323</v>
      </c>
      <c r="B812" s="338"/>
      <c r="C812" s="338"/>
      <c r="D812" s="338"/>
      <c r="E812" s="338"/>
      <c r="F812" s="338"/>
      <c r="G812" s="338"/>
      <c r="H812" s="338"/>
      <c r="I812" s="338"/>
      <c r="J812" s="338"/>
      <c r="K812" s="338"/>
      <c r="L812" s="338"/>
      <c r="M812" s="338"/>
      <c r="N812" s="338"/>
      <c r="O812" s="338"/>
      <c r="P812" s="338"/>
      <c r="Q812" s="338"/>
      <c r="R812" s="338"/>
      <c r="S812" s="338"/>
      <c r="T812" s="338"/>
      <c r="U812" s="338"/>
      <c r="V812" s="338"/>
      <c r="W812" s="338"/>
      <c r="X812" s="338"/>
      <c r="Y812" s="338"/>
      <c r="Z812" s="338"/>
      <c r="AA812" s="338"/>
      <c r="AB812" s="338"/>
      <c r="AC812" s="338"/>
      <c r="AD812" s="338"/>
      <c r="AE812" s="338"/>
      <c r="AF812" s="338"/>
      <c r="AG812" s="338"/>
      <c r="AH812" s="338"/>
      <c r="AJ812" s="349" t="s">
        <v>2324</v>
      </c>
    </row>
    <row r="813" spans="1:36" hidden="1" x14ac:dyDescent="0.2">
      <c r="A813" s="338"/>
      <c r="B813" s="338"/>
      <c r="C813" s="338"/>
      <c r="D813" s="338"/>
      <c r="E813" s="338"/>
      <c r="F813" s="338"/>
      <c r="G813" s="338"/>
      <c r="H813" s="338"/>
      <c r="I813" s="338"/>
      <c r="J813" s="338"/>
      <c r="K813" s="338"/>
      <c r="L813" s="338"/>
      <c r="M813" s="338"/>
      <c r="N813" s="338"/>
      <c r="O813" s="338"/>
      <c r="P813" s="338"/>
      <c r="Q813" s="338"/>
      <c r="R813" s="338"/>
      <c r="S813" s="338"/>
      <c r="T813" s="338"/>
      <c r="U813" s="338"/>
      <c r="V813" s="338"/>
      <c r="W813" s="338"/>
      <c r="X813" s="338"/>
      <c r="Y813" s="338"/>
      <c r="Z813" s="338"/>
      <c r="AA813" s="338"/>
      <c r="AB813" s="338"/>
      <c r="AC813" s="338"/>
      <c r="AD813" s="338"/>
      <c r="AE813" s="338"/>
      <c r="AF813" s="338"/>
      <c r="AG813" s="338"/>
      <c r="AH813" s="338"/>
    </row>
    <row r="814" spans="1:36" hidden="1" x14ac:dyDescent="0.2">
      <c r="A814" s="338"/>
      <c r="B814" s="338" t="s">
        <v>2325</v>
      </c>
      <c r="C814" s="338"/>
      <c r="D814" s="338"/>
      <c r="E814" s="338"/>
      <c r="F814" s="338"/>
      <c r="G814" s="338"/>
      <c r="H814" s="338"/>
      <c r="I814" s="338"/>
      <c r="J814" s="338"/>
      <c r="K814" s="338"/>
      <c r="L814" s="338"/>
      <c r="M814" s="338"/>
      <c r="N814" s="338"/>
      <c r="O814" s="338"/>
      <c r="P814" s="338"/>
      <c r="Q814" s="338"/>
      <c r="R814" s="338"/>
      <c r="S814" s="338"/>
      <c r="T814" s="338"/>
      <c r="U814" s="338"/>
      <c r="V814" s="338"/>
      <c r="W814" s="338"/>
      <c r="X814" s="338"/>
      <c r="Y814" s="338"/>
      <c r="Z814" s="338"/>
      <c r="AA814" s="338"/>
      <c r="AB814" s="338"/>
      <c r="AC814" s="338"/>
      <c r="AD814" s="338"/>
      <c r="AE814" s="338"/>
      <c r="AF814" s="338"/>
      <c r="AG814" s="338"/>
      <c r="AH814" s="338"/>
    </row>
    <row r="815" spans="1:36" ht="42" hidden="1" customHeight="1" x14ac:dyDescent="0.2">
      <c r="A815" s="338"/>
      <c r="B815" s="751" t="s">
        <v>2326</v>
      </c>
      <c r="C815" s="751"/>
      <c r="D815" s="751"/>
      <c r="E815" s="751"/>
      <c r="F815" s="751"/>
      <c r="G815" s="751"/>
      <c r="H815" s="751"/>
      <c r="I815" s="751"/>
      <c r="J815" s="751"/>
      <c r="K815" s="751"/>
      <c r="L815" s="751"/>
      <c r="M815" s="751"/>
      <c r="N815" s="751"/>
      <c r="O815" s="751"/>
      <c r="P815" s="751"/>
      <c r="Q815" s="751"/>
      <c r="R815" s="751"/>
      <c r="S815" s="751"/>
      <c r="T815" s="751"/>
      <c r="U815" s="751"/>
      <c r="V815" s="751"/>
      <c r="W815" s="751"/>
      <c r="X815" s="751"/>
      <c r="Y815" s="751"/>
      <c r="Z815" s="751"/>
      <c r="AA815" s="751"/>
      <c r="AB815" s="751"/>
      <c r="AC815" s="751"/>
      <c r="AD815" s="751"/>
      <c r="AE815" s="751"/>
      <c r="AF815" s="751"/>
      <c r="AG815" s="751"/>
      <c r="AH815" s="751"/>
    </row>
    <row r="816" spans="1:36" ht="30.75" hidden="1" customHeight="1" x14ac:dyDescent="0.2">
      <c r="A816" s="338"/>
      <c r="B816" s="751" t="s">
        <v>2328</v>
      </c>
      <c r="C816" s="751"/>
      <c r="D816" s="751"/>
      <c r="E816" s="751"/>
      <c r="F816" s="751"/>
      <c r="G816" s="751"/>
      <c r="H816" s="751"/>
      <c r="I816" s="751"/>
      <c r="J816" s="751"/>
      <c r="K816" s="751"/>
      <c r="L816" s="751"/>
      <c r="M816" s="751"/>
      <c r="N816" s="751"/>
      <c r="O816" s="751"/>
      <c r="P816" s="751"/>
      <c r="Q816" s="751"/>
      <c r="R816" s="751"/>
      <c r="S816" s="751"/>
      <c r="T816" s="751"/>
      <c r="U816" s="751"/>
      <c r="V816" s="751"/>
      <c r="W816" s="751"/>
      <c r="X816" s="751"/>
      <c r="Y816" s="751"/>
      <c r="Z816" s="751"/>
      <c r="AA816" s="751"/>
      <c r="AB816" s="751"/>
      <c r="AC816" s="751"/>
      <c r="AD816" s="751"/>
      <c r="AE816" s="751"/>
      <c r="AF816" s="751"/>
      <c r="AG816" s="751"/>
      <c r="AH816" s="751"/>
    </row>
    <row r="817" spans="1:36" ht="28.5" hidden="1" customHeight="1" x14ac:dyDescent="0.2">
      <c r="A817" s="338"/>
      <c r="B817" s="751" t="s">
        <v>2327</v>
      </c>
      <c r="C817" s="751"/>
      <c r="D817" s="751"/>
      <c r="E817" s="751"/>
      <c r="F817" s="751"/>
      <c r="G817" s="751"/>
      <c r="H817" s="751"/>
      <c r="I817" s="751"/>
      <c r="J817" s="751"/>
      <c r="K817" s="751"/>
      <c r="L817" s="751"/>
      <c r="M817" s="751"/>
      <c r="N817" s="751"/>
      <c r="O817" s="751"/>
      <c r="P817" s="751"/>
      <c r="Q817" s="751"/>
      <c r="R817" s="751"/>
      <c r="S817" s="751"/>
      <c r="T817" s="751"/>
      <c r="U817" s="751"/>
      <c r="V817" s="751"/>
      <c r="W817" s="751"/>
      <c r="X817" s="751"/>
      <c r="Y817" s="751"/>
      <c r="Z817" s="751"/>
      <c r="AA817" s="751"/>
      <c r="AB817" s="751"/>
      <c r="AC817" s="751"/>
      <c r="AD817" s="751"/>
      <c r="AE817" s="751"/>
      <c r="AF817" s="751"/>
      <c r="AG817" s="751"/>
      <c r="AH817" s="751"/>
    </row>
    <row r="818" spans="1:36" hidden="1" x14ac:dyDescent="0.2">
      <c r="A818" s="338"/>
      <c r="B818" s="444"/>
      <c r="C818" s="444"/>
      <c r="D818" s="444"/>
      <c r="E818" s="444"/>
      <c r="F818" s="444"/>
      <c r="G818" s="444"/>
      <c r="H818" s="444"/>
      <c r="I818" s="444"/>
      <c r="J818" s="444"/>
      <c r="K818" s="444"/>
      <c r="L818" s="444"/>
      <c r="M818" s="444"/>
      <c r="N818" s="444"/>
      <c r="O818" s="444"/>
      <c r="P818" s="444"/>
      <c r="Q818" s="444"/>
      <c r="R818" s="444"/>
      <c r="S818" s="444"/>
      <c r="T818" s="444"/>
      <c r="U818" s="444"/>
      <c r="V818" s="444"/>
      <c r="W818" s="444"/>
      <c r="X818" s="444"/>
      <c r="Y818" s="444"/>
      <c r="Z818" s="444"/>
      <c r="AA818" s="444"/>
      <c r="AB818" s="444"/>
      <c r="AC818" s="444"/>
      <c r="AD818" s="444"/>
      <c r="AE818" s="444"/>
      <c r="AF818" s="444"/>
      <c r="AG818" s="444"/>
      <c r="AH818" s="444"/>
    </row>
    <row r="819" spans="1:36" x14ac:dyDescent="0.2">
      <c r="A819" s="338"/>
      <c r="B819" s="338"/>
      <c r="C819" s="338"/>
      <c r="D819" s="338"/>
      <c r="E819" s="338"/>
      <c r="F819" s="338"/>
      <c r="G819" s="338"/>
      <c r="H819" s="338"/>
      <c r="I819" s="338"/>
      <c r="J819" s="338"/>
      <c r="K819" s="338"/>
      <c r="L819" s="338"/>
      <c r="M819" s="338"/>
      <c r="N819" s="338"/>
      <c r="O819" s="338"/>
      <c r="P819" s="338"/>
      <c r="Q819" s="338"/>
      <c r="R819" s="338"/>
      <c r="S819" s="338"/>
      <c r="T819" s="338"/>
      <c r="U819" s="338"/>
      <c r="V819" s="338"/>
      <c r="W819" s="338"/>
      <c r="X819" s="338"/>
      <c r="Y819" s="338"/>
      <c r="Z819" s="338"/>
      <c r="AA819" s="338"/>
      <c r="AB819" s="338"/>
      <c r="AC819" s="338"/>
      <c r="AD819" s="338"/>
      <c r="AE819" s="338"/>
      <c r="AF819" s="338"/>
      <c r="AG819" s="338"/>
      <c r="AH819" s="338"/>
    </row>
    <row r="820" spans="1:36" s="272" customFormat="1" ht="15" customHeight="1" x14ac:dyDescent="0.2">
      <c r="A820" s="461" t="s">
        <v>1009</v>
      </c>
      <c r="B820" s="433"/>
      <c r="C820" s="433"/>
      <c r="D820" s="1167" t="s">
        <v>1770</v>
      </c>
      <c r="E820" s="1168"/>
      <c r="F820" s="1168"/>
      <c r="G820" s="1168"/>
      <c r="H820" s="1168"/>
      <c r="I820" s="1168"/>
      <c r="J820" s="1168"/>
      <c r="K820" s="1168"/>
      <c r="L820" s="1168"/>
      <c r="M820" s="1168"/>
      <c r="N820" s="1168"/>
      <c r="O820" s="1168"/>
      <c r="P820" s="1168"/>
      <c r="Q820" s="1168"/>
      <c r="R820" s="1168"/>
      <c r="S820" s="1168"/>
      <c r="T820" s="1168"/>
      <c r="U820" s="1168"/>
      <c r="V820" s="433"/>
      <c r="W820" s="433"/>
      <c r="X820" s="433"/>
      <c r="Y820" s="433"/>
      <c r="Z820" s="433"/>
      <c r="AA820" s="433"/>
      <c r="AB820" s="433"/>
      <c r="AC820" s="433"/>
      <c r="AD820" s="433"/>
      <c r="AE820" s="433"/>
      <c r="AF820" s="433"/>
      <c r="AG820" s="433"/>
      <c r="AH820" s="433"/>
    </row>
    <row r="821" spans="1:36" x14ac:dyDescent="0.2">
      <c r="A821" s="338"/>
      <c r="B821" s="338"/>
      <c r="C821" s="338"/>
      <c r="D821" s="338"/>
      <c r="E821" s="338"/>
      <c r="F821" s="338"/>
      <c r="G821" s="338"/>
      <c r="H821" s="338"/>
      <c r="I821" s="338"/>
      <c r="J821" s="338"/>
      <c r="K821" s="338"/>
      <c r="L821" s="338"/>
      <c r="M821" s="338"/>
      <c r="N821" s="338"/>
      <c r="O821" s="338"/>
      <c r="P821" s="338"/>
      <c r="Q821" s="338"/>
      <c r="R821" s="338"/>
      <c r="S821" s="338"/>
      <c r="T821" s="338"/>
      <c r="U821" s="338"/>
      <c r="V821" s="338"/>
      <c r="W821" s="338"/>
      <c r="X821" s="338"/>
      <c r="Y821" s="338"/>
      <c r="Z821" s="338"/>
      <c r="AA821" s="338"/>
      <c r="AB821" s="338"/>
      <c r="AC821" s="338"/>
      <c r="AD821" s="338"/>
      <c r="AE821" s="338"/>
      <c r="AF821" s="338"/>
      <c r="AG821" s="338"/>
      <c r="AH821" s="338"/>
    </row>
    <row r="822" spans="1:36" x14ac:dyDescent="0.2">
      <c r="A822" s="1135" t="s">
        <v>1771</v>
      </c>
      <c r="B822" s="1136"/>
      <c r="C822" s="1136"/>
      <c r="D822" s="1136"/>
      <c r="E822" s="1136"/>
      <c r="F822" s="1136"/>
      <c r="G822" s="1136"/>
      <c r="H822" s="1136"/>
      <c r="I822" s="1136"/>
      <c r="J822" s="1136"/>
      <c r="K822" s="1136"/>
      <c r="L822" s="1136"/>
      <c r="M822" s="1136"/>
      <c r="N822" s="1136"/>
      <c r="O822" s="1136"/>
      <c r="P822" s="1136"/>
      <c r="Q822" s="1136"/>
      <c r="R822" s="1136"/>
      <c r="S822" s="1136"/>
      <c r="T822" s="1136"/>
      <c r="U822" s="1136"/>
      <c r="V822" s="1136"/>
      <c r="W822" s="1136"/>
      <c r="X822" s="1136"/>
      <c r="Y822" s="1136"/>
      <c r="Z822" s="1136"/>
      <c r="AA822" s="1136"/>
      <c r="AB822" s="1136"/>
      <c r="AC822" s="1136"/>
      <c r="AD822" s="1136"/>
      <c r="AE822" s="1136"/>
      <c r="AF822" s="1136"/>
      <c r="AG822" s="1136"/>
      <c r="AH822" s="1136"/>
    </row>
    <row r="823" spans="1:36" x14ac:dyDescent="0.2">
      <c r="A823" s="338"/>
      <c r="B823" s="338"/>
      <c r="C823" s="338"/>
      <c r="D823" s="338"/>
      <c r="E823" s="338"/>
      <c r="F823" s="338"/>
      <c r="G823" s="338"/>
      <c r="H823" s="338"/>
      <c r="I823" s="338"/>
      <c r="J823" s="338"/>
      <c r="K823" s="338"/>
      <c r="L823" s="338"/>
      <c r="M823" s="338"/>
      <c r="N823" s="338"/>
      <c r="O823" s="338"/>
      <c r="P823" s="338"/>
      <c r="Q823" s="338"/>
      <c r="R823" s="338"/>
      <c r="S823" s="338"/>
      <c r="T823" s="338"/>
      <c r="U823" s="338"/>
      <c r="V823" s="338"/>
      <c r="W823" s="338"/>
      <c r="X823" s="338"/>
      <c r="Y823" s="338"/>
      <c r="Z823" s="338"/>
      <c r="AA823" s="338"/>
      <c r="AB823" s="338"/>
      <c r="AC823" s="338"/>
      <c r="AD823" s="338"/>
      <c r="AE823" s="338"/>
      <c r="AF823" s="338"/>
      <c r="AG823" s="338"/>
      <c r="AH823" s="338"/>
    </row>
    <row r="824" spans="1:36" x14ac:dyDescent="0.2">
      <c r="A824" s="1137" t="s">
        <v>1772</v>
      </c>
      <c r="B824" s="1137"/>
      <c r="C824" s="1137"/>
      <c r="D824" s="1137"/>
      <c r="E824" s="1137"/>
      <c r="F824" s="1137"/>
      <c r="G824" s="1137"/>
      <c r="H824" s="1137"/>
      <c r="I824" s="1137"/>
      <c r="J824" s="1137"/>
      <c r="K824" s="1137"/>
      <c r="L824" s="1137"/>
      <c r="M824" s="1137"/>
      <c r="N824" s="1137"/>
      <c r="O824" s="1137" t="s">
        <v>510</v>
      </c>
      <c r="P824" s="1137"/>
      <c r="Q824" s="1137"/>
      <c r="R824" s="1137"/>
      <c r="S824" s="1137"/>
      <c r="T824" s="1137"/>
      <c r="U824" s="1137"/>
      <c r="V824" s="1137"/>
      <c r="W824" s="1137"/>
      <c r="X824" s="1137"/>
      <c r="Y824" s="1137" t="s">
        <v>633</v>
      </c>
      <c r="Z824" s="1137"/>
      <c r="AA824" s="1137"/>
      <c r="AB824" s="1137"/>
      <c r="AC824" s="1137"/>
      <c r="AD824" s="1137"/>
      <c r="AE824" s="1137"/>
      <c r="AF824" s="1137"/>
      <c r="AG824" s="1137"/>
      <c r="AH824" s="1137"/>
    </row>
    <row r="825" spans="1:36" x14ac:dyDescent="0.2">
      <c r="A825" s="1137"/>
      <c r="B825" s="1137"/>
      <c r="C825" s="1137"/>
      <c r="D825" s="1137"/>
      <c r="E825" s="1137"/>
      <c r="F825" s="1137"/>
      <c r="G825" s="1137"/>
      <c r="H825" s="1137"/>
      <c r="I825" s="1137"/>
      <c r="J825" s="1137"/>
      <c r="K825" s="1137"/>
      <c r="L825" s="1137"/>
      <c r="M825" s="1137"/>
      <c r="N825" s="1137"/>
      <c r="O825" s="1137"/>
      <c r="P825" s="1137"/>
      <c r="Q825" s="1137"/>
      <c r="R825" s="1137"/>
      <c r="S825" s="1137"/>
      <c r="T825" s="1137"/>
      <c r="U825" s="1137"/>
      <c r="V825" s="1137"/>
      <c r="W825" s="1137"/>
      <c r="X825" s="1137"/>
      <c r="Y825" s="1137"/>
      <c r="Z825" s="1137"/>
      <c r="AA825" s="1137"/>
      <c r="AB825" s="1137"/>
      <c r="AC825" s="1137"/>
      <c r="AD825" s="1137"/>
      <c r="AE825" s="1137"/>
      <c r="AF825" s="1137"/>
      <c r="AG825" s="1137"/>
      <c r="AH825" s="1137"/>
    </row>
    <row r="826" spans="1:36" x14ac:dyDescent="0.2">
      <c r="A826" s="1153" t="s">
        <v>1773</v>
      </c>
      <c r="B826" s="1153"/>
      <c r="C826" s="1153"/>
      <c r="D826" s="1153"/>
      <c r="E826" s="1153"/>
      <c r="F826" s="1153"/>
      <c r="G826" s="1153"/>
      <c r="H826" s="1153"/>
      <c r="I826" s="1153"/>
      <c r="J826" s="1153"/>
      <c r="K826" s="1153"/>
      <c r="L826" s="1153"/>
      <c r="M826" s="1153"/>
      <c r="N826" s="1153"/>
      <c r="O826" s="1134">
        <f>SUM(O828:X831)</f>
        <v>0</v>
      </c>
      <c r="P826" s="1134"/>
      <c r="Q826" s="1134"/>
      <c r="R826" s="1134"/>
      <c r="S826" s="1134"/>
      <c r="T826" s="1134"/>
      <c r="U826" s="1134"/>
      <c r="V826" s="1134"/>
      <c r="W826" s="1134"/>
      <c r="X826" s="1134"/>
      <c r="Y826" s="1134">
        <f>SUM(Y828:AH831)</f>
        <v>11</v>
      </c>
      <c r="Z826" s="1134"/>
      <c r="AA826" s="1134"/>
      <c r="AB826" s="1134"/>
      <c r="AC826" s="1134"/>
      <c r="AD826" s="1134"/>
      <c r="AE826" s="1134"/>
      <c r="AF826" s="1134"/>
      <c r="AG826" s="1134"/>
      <c r="AH826" s="1134"/>
      <c r="AI826" s="271" t="str">
        <f>IF(ROUND(Y826-A!G168,0)=0,"","CHYBA")</f>
        <v/>
      </c>
      <c r="AJ826" s="271" t="s">
        <v>2378</v>
      </c>
    </row>
    <row r="827" spans="1:36" x14ac:dyDescent="0.2">
      <c r="A827" s="1153"/>
      <c r="B827" s="1153"/>
      <c r="C827" s="1153"/>
      <c r="D827" s="1153"/>
      <c r="E827" s="1153"/>
      <c r="F827" s="1153"/>
      <c r="G827" s="1153"/>
      <c r="H827" s="1153"/>
      <c r="I827" s="1153"/>
      <c r="J827" s="1153"/>
      <c r="K827" s="1153"/>
      <c r="L827" s="1153"/>
      <c r="M827" s="1153"/>
      <c r="N827" s="1153"/>
      <c r="O827" s="1134"/>
      <c r="P827" s="1134"/>
      <c r="Q827" s="1134"/>
      <c r="R827" s="1134"/>
      <c r="S827" s="1134"/>
      <c r="T827" s="1134"/>
      <c r="U827" s="1134"/>
      <c r="V827" s="1134"/>
      <c r="W827" s="1134"/>
      <c r="X827" s="1134"/>
      <c r="Y827" s="1134"/>
      <c r="Z827" s="1134"/>
      <c r="AA827" s="1134"/>
      <c r="AB827" s="1134"/>
      <c r="AC827" s="1134"/>
      <c r="AD827" s="1134"/>
      <c r="AE827" s="1134"/>
      <c r="AF827" s="1134"/>
      <c r="AG827" s="1134"/>
      <c r="AH827" s="1134"/>
      <c r="AI827" s="271" t="str">
        <f>IF(ROUND(O826-A!F167,0)=0,"","CHYBA")</f>
        <v/>
      </c>
      <c r="AJ827" s="271" t="s">
        <v>2378</v>
      </c>
    </row>
    <row r="828" spans="1:36" x14ac:dyDescent="0.2">
      <c r="A828" s="1165" t="s">
        <v>2463</v>
      </c>
      <c r="B828" s="1165"/>
      <c r="C828" s="1165"/>
      <c r="D828" s="1165"/>
      <c r="E828" s="1165"/>
      <c r="F828" s="1165"/>
      <c r="G828" s="1165"/>
      <c r="H828" s="1165"/>
      <c r="I828" s="1165"/>
      <c r="J828" s="1165"/>
      <c r="K828" s="1165"/>
      <c r="L828" s="1165"/>
      <c r="M828" s="1165"/>
      <c r="N828" s="1165"/>
      <c r="O828" s="1138">
        <v>0</v>
      </c>
      <c r="P828" s="1138"/>
      <c r="Q828" s="1138"/>
      <c r="R828" s="1138"/>
      <c r="S828" s="1138"/>
      <c r="T828" s="1138"/>
      <c r="U828" s="1138"/>
      <c r="V828" s="1138"/>
      <c r="W828" s="1138"/>
      <c r="X828" s="1138"/>
      <c r="Y828" s="1138">
        <v>11</v>
      </c>
      <c r="Z828" s="1138"/>
      <c r="AA828" s="1138"/>
      <c r="AB828" s="1138"/>
      <c r="AC828" s="1138"/>
      <c r="AD828" s="1138"/>
      <c r="AE828" s="1138"/>
      <c r="AF828" s="1138"/>
      <c r="AG828" s="1138"/>
      <c r="AH828" s="1138"/>
    </row>
    <row r="829" spans="1:36" x14ac:dyDescent="0.2">
      <c r="A829" s="1165"/>
      <c r="B829" s="1165"/>
      <c r="C829" s="1165"/>
      <c r="D829" s="1165"/>
      <c r="E829" s="1165"/>
      <c r="F829" s="1165"/>
      <c r="G829" s="1165"/>
      <c r="H829" s="1165"/>
      <c r="I829" s="1165"/>
      <c r="J829" s="1165"/>
      <c r="K829" s="1165"/>
      <c r="L829" s="1165"/>
      <c r="M829" s="1165"/>
      <c r="N829" s="1165"/>
      <c r="O829" s="1138"/>
      <c r="P829" s="1138"/>
      <c r="Q829" s="1138"/>
      <c r="R829" s="1138"/>
      <c r="S829" s="1138"/>
      <c r="T829" s="1138"/>
      <c r="U829" s="1138"/>
      <c r="V829" s="1138"/>
      <c r="W829" s="1138"/>
      <c r="X829" s="1138"/>
      <c r="Y829" s="1138"/>
      <c r="Z829" s="1138"/>
      <c r="AA829" s="1138"/>
      <c r="AB829" s="1138"/>
      <c r="AC829" s="1138"/>
      <c r="AD829" s="1138"/>
      <c r="AE829" s="1138"/>
      <c r="AF829" s="1138"/>
      <c r="AG829" s="1138"/>
      <c r="AH829" s="1138"/>
    </row>
    <row r="830" spans="1:36" x14ac:dyDescent="0.2">
      <c r="A830" s="1165"/>
      <c r="B830" s="1165"/>
      <c r="C830" s="1165"/>
      <c r="D830" s="1165"/>
      <c r="E830" s="1165"/>
      <c r="F830" s="1165"/>
      <c r="G830" s="1165"/>
      <c r="H830" s="1165"/>
      <c r="I830" s="1165"/>
      <c r="J830" s="1165"/>
      <c r="K830" s="1165"/>
      <c r="L830" s="1165"/>
      <c r="M830" s="1165"/>
      <c r="N830" s="1165"/>
      <c r="O830" s="1138"/>
      <c r="P830" s="1138"/>
      <c r="Q830" s="1138"/>
      <c r="R830" s="1138"/>
      <c r="S830" s="1138"/>
      <c r="T830" s="1138"/>
      <c r="U830" s="1138"/>
      <c r="V830" s="1138"/>
      <c r="W830" s="1138"/>
      <c r="X830" s="1138"/>
      <c r="Y830" s="1138"/>
      <c r="Z830" s="1138"/>
      <c r="AA830" s="1138"/>
      <c r="AB830" s="1138"/>
      <c r="AC830" s="1138"/>
      <c r="AD830" s="1138"/>
      <c r="AE830" s="1138"/>
      <c r="AF830" s="1138"/>
      <c r="AG830" s="1138"/>
      <c r="AH830" s="1138"/>
    </row>
    <row r="831" spans="1:36" x14ac:dyDescent="0.2">
      <c r="A831" s="1165"/>
      <c r="B831" s="1165"/>
      <c r="C831" s="1165"/>
      <c r="D831" s="1165"/>
      <c r="E831" s="1165"/>
      <c r="F831" s="1165"/>
      <c r="G831" s="1165"/>
      <c r="H831" s="1165"/>
      <c r="I831" s="1165"/>
      <c r="J831" s="1165"/>
      <c r="K831" s="1165"/>
      <c r="L831" s="1165"/>
      <c r="M831" s="1165"/>
      <c r="N831" s="1165"/>
      <c r="O831" s="1138"/>
      <c r="P831" s="1138"/>
      <c r="Q831" s="1138"/>
      <c r="R831" s="1138"/>
      <c r="S831" s="1138"/>
      <c r="T831" s="1138"/>
      <c r="U831" s="1138"/>
      <c r="V831" s="1138"/>
      <c r="W831" s="1138"/>
      <c r="X831" s="1138"/>
      <c r="Y831" s="1138"/>
      <c r="Z831" s="1138"/>
      <c r="AA831" s="1138"/>
      <c r="AB831" s="1138"/>
      <c r="AC831" s="1138"/>
      <c r="AD831" s="1138"/>
      <c r="AE831" s="1138"/>
      <c r="AF831" s="1138"/>
      <c r="AG831" s="1138"/>
      <c r="AH831" s="1138"/>
    </row>
    <row r="832" spans="1:36" x14ac:dyDescent="0.2">
      <c r="A832" s="1153" t="s">
        <v>1774</v>
      </c>
      <c r="B832" s="1153"/>
      <c r="C832" s="1153"/>
      <c r="D832" s="1153"/>
      <c r="E832" s="1153"/>
      <c r="F832" s="1153"/>
      <c r="G832" s="1153"/>
      <c r="H832" s="1153"/>
      <c r="I832" s="1153"/>
      <c r="J832" s="1153"/>
      <c r="K832" s="1153"/>
      <c r="L832" s="1153"/>
      <c r="M832" s="1153"/>
      <c r="N832" s="1153"/>
      <c r="O832" s="1134">
        <f>SUM(O834:X837)</f>
        <v>8345</v>
      </c>
      <c r="P832" s="1134"/>
      <c r="Q832" s="1134"/>
      <c r="R832" s="1134"/>
      <c r="S832" s="1134"/>
      <c r="T832" s="1134"/>
      <c r="U832" s="1134"/>
      <c r="V832" s="1134"/>
      <c r="W832" s="1134"/>
      <c r="X832" s="1134"/>
      <c r="Y832" s="1134">
        <f>SUM(Y834:AH837)</f>
        <v>11698</v>
      </c>
      <c r="Z832" s="1134"/>
      <c r="AA832" s="1134"/>
      <c r="AB832" s="1134"/>
      <c r="AC832" s="1134"/>
      <c r="AD832" s="1134"/>
      <c r="AE832" s="1134"/>
      <c r="AF832" s="1134"/>
      <c r="AG832" s="1134"/>
      <c r="AH832" s="1134"/>
      <c r="AI832" s="271" t="str">
        <f>IF(ROUND(Y832-A!G170,0)=0,"","CHYBA")</f>
        <v/>
      </c>
      <c r="AJ832" s="271" t="s">
        <v>2378</v>
      </c>
    </row>
    <row r="833" spans="1:36" x14ac:dyDescent="0.2">
      <c r="A833" s="1153"/>
      <c r="B833" s="1153"/>
      <c r="C833" s="1153"/>
      <c r="D833" s="1153"/>
      <c r="E833" s="1153"/>
      <c r="F833" s="1153"/>
      <c r="G833" s="1153"/>
      <c r="H833" s="1153"/>
      <c r="I833" s="1153"/>
      <c r="J833" s="1153"/>
      <c r="K833" s="1153"/>
      <c r="L833" s="1153"/>
      <c r="M833" s="1153"/>
      <c r="N833" s="1153"/>
      <c r="O833" s="1134"/>
      <c r="P833" s="1134"/>
      <c r="Q833" s="1134"/>
      <c r="R833" s="1134"/>
      <c r="S833" s="1134"/>
      <c r="T833" s="1134"/>
      <c r="U833" s="1134"/>
      <c r="V833" s="1134"/>
      <c r="W833" s="1134"/>
      <c r="X833" s="1134"/>
      <c r="Y833" s="1134"/>
      <c r="Z833" s="1134"/>
      <c r="AA833" s="1134"/>
      <c r="AB833" s="1134"/>
      <c r="AC833" s="1134"/>
      <c r="AD833" s="1134"/>
      <c r="AE833" s="1134"/>
      <c r="AF833" s="1134"/>
      <c r="AG833" s="1134"/>
      <c r="AH833" s="1134"/>
      <c r="AI833" s="271" t="str">
        <f>IF(ROUND(O832-A!F169,0)=0,"","CHYBA")</f>
        <v/>
      </c>
      <c r="AJ833" s="271" t="s">
        <v>2378</v>
      </c>
    </row>
    <row r="834" spans="1:36" x14ac:dyDescent="0.2">
      <c r="A834" s="1165" t="s">
        <v>2464</v>
      </c>
      <c r="B834" s="1165"/>
      <c r="C834" s="1165"/>
      <c r="D834" s="1165"/>
      <c r="E834" s="1165"/>
      <c r="F834" s="1165"/>
      <c r="G834" s="1165"/>
      <c r="H834" s="1165"/>
      <c r="I834" s="1165"/>
      <c r="J834" s="1165"/>
      <c r="K834" s="1165"/>
      <c r="L834" s="1165"/>
      <c r="M834" s="1165"/>
      <c r="N834" s="1165"/>
      <c r="O834" s="1138">
        <v>5145</v>
      </c>
      <c r="P834" s="1138"/>
      <c r="Q834" s="1138"/>
      <c r="R834" s="1138"/>
      <c r="S834" s="1138"/>
      <c r="T834" s="1138"/>
      <c r="U834" s="1138"/>
      <c r="V834" s="1138"/>
      <c r="W834" s="1138"/>
      <c r="X834" s="1138"/>
      <c r="Y834" s="1138">
        <v>8498</v>
      </c>
      <c r="Z834" s="1138"/>
      <c r="AA834" s="1138"/>
      <c r="AB834" s="1138"/>
      <c r="AC834" s="1138"/>
      <c r="AD834" s="1138"/>
      <c r="AE834" s="1138"/>
      <c r="AF834" s="1138"/>
      <c r="AG834" s="1138"/>
      <c r="AH834" s="1138"/>
    </row>
    <row r="835" spans="1:36" x14ac:dyDescent="0.2">
      <c r="A835" s="1165"/>
      <c r="B835" s="1165"/>
      <c r="C835" s="1165"/>
      <c r="D835" s="1165"/>
      <c r="E835" s="1165"/>
      <c r="F835" s="1165"/>
      <c r="G835" s="1165"/>
      <c r="H835" s="1165"/>
      <c r="I835" s="1165"/>
      <c r="J835" s="1165"/>
      <c r="K835" s="1165"/>
      <c r="L835" s="1165"/>
      <c r="M835" s="1165"/>
      <c r="N835" s="1165"/>
      <c r="O835" s="1138"/>
      <c r="P835" s="1138"/>
      <c r="Q835" s="1138"/>
      <c r="R835" s="1138"/>
      <c r="S835" s="1138"/>
      <c r="T835" s="1138"/>
      <c r="U835" s="1138"/>
      <c r="V835" s="1138"/>
      <c r="W835" s="1138"/>
      <c r="X835" s="1138"/>
      <c r="Y835" s="1138"/>
      <c r="Z835" s="1138"/>
      <c r="AA835" s="1138"/>
      <c r="AB835" s="1138"/>
      <c r="AC835" s="1138"/>
      <c r="AD835" s="1138"/>
      <c r="AE835" s="1138"/>
      <c r="AF835" s="1138"/>
      <c r="AG835" s="1138"/>
      <c r="AH835" s="1138"/>
    </row>
    <row r="836" spans="1:36" x14ac:dyDescent="0.2">
      <c r="A836" s="1165" t="s">
        <v>2465</v>
      </c>
      <c r="B836" s="1165"/>
      <c r="C836" s="1165"/>
      <c r="D836" s="1165"/>
      <c r="E836" s="1165"/>
      <c r="F836" s="1165"/>
      <c r="G836" s="1165"/>
      <c r="H836" s="1165"/>
      <c r="I836" s="1165"/>
      <c r="J836" s="1165"/>
      <c r="K836" s="1165"/>
      <c r="L836" s="1165"/>
      <c r="M836" s="1165"/>
      <c r="N836" s="1165"/>
      <c r="O836" s="1138">
        <v>3200</v>
      </c>
      <c r="P836" s="1138"/>
      <c r="Q836" s="1138"/>
      <c r="R836" s="1138"/>
      <c r="S836" s="1138"/>
      <c r="T836" s="1138"/>
      <c r="U836" s="1138"/>
      <c r="V836" s="1138"/>
      <c r="W836" s="1138"/>
      <c r="X836" s="1138"/>
      <c r="Y836" s="1138">
        <v>3200</v>
      </c>
      <c r="Z836" s="1138"/>
      <c r="AA836" s="1138"/>
      <c r="AB836" s="1138"/>
      <c r="AC836" s="1138"/>
      <c r="AD836" s="1138"/>
      <c r="AE836" s="1138"/>
      <c r="AF836" s="1138"/>
      <c r="AG836" s="1138"/>
      <c r="AH836" s="1138"/>
    </row>
    <row r="837" spans="1:36" x14ac:dyDescent="0.2">
      <c r="A837" s="1165"/>
      <c r="B837" s="1165"/>
      <c r="C837" s="1165"/>
      <c r="D837" s="1165"/>
      <c r="E837" s="1165"/>
      <c r="F837" s="1165"/>
      <c r="G837" s="1165"/>
      <c r="H837" s="1165"/>
      <c r="I837" s="1165"/>
      <c r="J837" s="1165"/>
      <c r="K837" s="1165"/>
      <c r="L837" s="1165"/>
      <c r="M837" s="1165"/>
      <c r="N837" s="1165"/>
      <c r="O837" s="1138"/>
      <c r="P837" s="1138"/>
      <c r="Q837" s="1138"/>
      <c r="R837" s="1138"/>
      <c r="S837" s="1138"/>
      <c r="T837" s="1138"/>
      <c r="U837" s="1138"/>
      <c r="V837" s="1138"/>
      <c r="W837" s="1138"/>
      <c r="X837" s="1138"/>
      <c r="Y837" s="1138"/>
      <c r="Z837" s="1138"/>
      <c r="AA837" s="1138"/>
      <c r="AB837" s="1138"/>
      <c r="AC837" s="1138"/>
      <c r="AD837" s="1138"/>
      <c r="AE837" s="1138"/>
      <c r="AF837" s="1138"/>
      <c r="AG837" s="1138"/>
      <c r="AH837" s="1138"/>
    </row>
    <row r="838" spans="1:36" hidden="1" x14ac:dyDescent="0.2">
      <c r="A838" s="1153" t="s">
        <v>1775</v>
      </c>
      <c r="B838" s="1153"/>
      <c r="C838" s="1153"/>
      <c r="D838" s="1153"/>
      <c r="E838" s="1153"/>
      <c r="F838" s="1153"/>
      <c r="G838" s="1153"/>
      <c r="H838" s="1153"/>
      <c r="I838" s="1153"/>
      <c r="J838" s="1153"/>
      <c r="K838" s="1153"/>
      <c r="L838" s="1153"/>
      <c r="M838" s="1153"/>
      <c r="N838" s="1153"/>
      <c r="O838" s="1134">
        <f>SUM(O840:X843)</f>
        <v>0</v>
      </c>
      <c r="P838" s="1134"/>
      <c r="Q838" s="1134"/>
      <c r="R838" s="1134"/>
      <c r="S838" s="1134"/>
      <c r="T838" s="1134"/>
      <c r="U838" s="1134"/>
      <c r="V838" s="1134"/>
      <c r="W838" s="1134"/>
      <c r="X838" s="1134"/>
      <c r="Y838" s="1134">
        <f>SUM(Y840:AH843)</f>
        <v>0</v>
      </c>
      <c r="Z838" s="1134"/>
      <c r="AA838" s="1134"/>
      <c r="AB838" s="1134"/>
      <c r="AC838" s="1134"/>
      <c r="AD838" s="1134"/>
      <c r="AE838" s="1134"/>
      <c r="AF838" s="1134"/>
      <c r="AG838" s="1134"/>
      <c r="AH838" s="1134"/>
      <c r="AI838" s="271" t="str">
        <f>IF(ROUND(Y838-A!G172,0)=0,"","CHYBA")</f>
        <v/>
      </c>
      <c r="AJ838" s="271" t="s">
        <v>2378</v>
      </c>
    </row>
    <row r="839" spans="1:36" hidden="1" x14ac:dyDescent="0.2">
      <c r="A839" s="1153"/>
      <c r="B839" s="1153"/>
      <c r="C839" s="1153"/>
      <c r="D839" s="1153"/>
      <c r="E839" s="1153"/>
      <c r="F839" s="1153"/>
      <c r="G839" s="1153"/>
      <c r="H839" s="1153"/>
      <c r="I839" s="1153"/>
      <c r="J839" s="1153"/>
      <c r="K839" s="1153"/>
      <c r="L839" s="1153"/>
      <c r="M839" s="1153"/>
      <c r="N839" s="1153"/>
      <c r="O839" s="1134"/>
      <c r="P839" s="1134"/>
      <c r="Q839" s="1134"/>
      <c r="R839" s="1134"/>
      <c r="S839" s="1134"/>
      <c r="T839" s="1134"/>
      <c r="U839" s="1134"/>
      <c r="V839" s="1134"/>
      <c r="W839" s="1134"/>
      <c r="X839" s="1134"/>
      <c r="Y839" s="1134"/>
      <c r="Z839" s="1134"/>
      <c r="AA839" s="1134"/>
      <c r="AB839" s="1134"/>
      <c r="AC839" s="1134"/>
      <c r="AD839" s="1134"/>
      <c r="AE839" s="1134"/>
      <c r="AF839" s="1134"/>
      <c r="AG839" s="1134"/>
      <c r="AH839" s="1134"/>
      <c r="AI839" s="271" t="str">
        <f>IF(ROUND(O838-A!F171,0)=0,"","CHYBA")</f>
        <v/>
      </c>
      <c r="AJ839" s="271" t="s">
        <v>2378</v>
      </c>
    </row>
    <row r="840" spans="1:36" hidden="1" x14ac:dyDescent="0.2">
      <c r="A840" s="1165"/>
      <c r="B840" s="1165"/>
      <c r="C840" s="1165"/>
      <c r="D840" s="1165"/>
      <c r="E840" s="1165"/>
      <c r="F840" s="1165"/>
      <c r="G840" s="1165"/>
      <c r="H840" s="1165"/>
      <c r="I840" s="1165"/>
      <c r="J840" s="1165"/>
      <c r="K840" s="1165"/>
      <c r="L840" s="1165"/>
      <c r="M840" s="1165"/>
      <c r="N840" s="1165"/>
      <c r="O840" s="1138"/>
      <c r="P840" s="1138"/>
      <c r="Q840" s="1138"/>
      <c r="R840" s="1138"/>
      <c r="S840" s="1138"/>
      <c r="T840" s="1138"/>
      <c r="U840" s="1138"/>
      <c r="V840" s="1138"/>
      <c r="W840" s="1138"/>
      <c r="X840" s="1138"/>
      <c r="Y840" s="1138"/>
      <c r="Z840" s="1138"/>
      <c r="AA840" s="1138"/>
      <c r="AB840" s="1138"/>
      <c r="AC840" s="1138"/>
      <c r="AD840" s="1138"/>
      <c r="AE840" s="1138"/>
      <c r="AF840" s="1138"/>
      <c r="AG840" s="1138"/>
      <c r="AH840" s="1138"/>
    </row>
    <row r="841" spans="1:36" hidden="1" x14ac:dyDescent="0.2">
      <c r="A841" s="1165"/>
      <c r="B841" s="1165"/>
      <c r="C841" s="1165"/>
      <c r="D841" s="1165"/>
      <c r="E841" s="1165"/>
      <c r="F841" s="1165"/>
      <c r="G841" s="1165"/>
      <c r="H841" s="1165"/>
      <c r="I841" s="1165"/>
      <c r="J841" s="1165"/>
      <c r="K841" s="1165"/>
      <c r="L841" s="1165"/>
      <c r="M841" s="1165"/>
      <c r="N841" s="1165"/>
      <c r="O841" s="1138"/>
      <c r="P841" s="1138"/>
      <c r="Q841" s="1138"/>
      <c r="R841" s="1138"/>
      <c r="S841" s="1138"/>
      <c r="T841" s="1138"/>
      <c r="U841" s="1138"/>
      <c r="V841" s="1138"/>
      <c r="W841" s="1138"/>
      <c r="X841" s="1138"/>
      <c r="Y841" s="1138"/>
      <c r="Z841" s="1138"/>
      <c r="AA841" s="1138"/>
      <c r="AB841" s="1138"/>
      <c r="AC841" s="1138"/>
      <c r="AD841" s="1138"/>
      <c r="AE841" s="1138"/>
      <c r="AF841" s="1138"/>
      <c r="AG841" s="1138"/>
      <c r="AH841" s="1138"/>
    </row>
    <row r="842" spans="1:36" hidden="1" x14ac:dyDescent="0.2">
      <c r="A842" s="1165"/>
      <c r="B842" s="1165"/>
      <c r="C842" s="1165"/>
      <c r="D842" s="1165"/>
      <c r="E842" s="1165"/>
      <c r="F842" s="1165"/>
      <c r="G842" s="1165"/>
      <c r="H842" s="1165"/>
      <c r="I842" s="1165"/>
      <c r="J842" s="1165"/>
      <c r="K842" s="1165"/>
      <c r="L842" s="1165"/>
      <c r="M842" s="1165"/>
      <c r="N842" s="1165"/>
      <c r="O842" s="1138"/>
      <c r="P842" s="1138"/>
      <c r="Q842" s="1138"/>
      <c r="R842" s="1138"/>
      <c r="S842" s="1138"/>
      <c r="T842" s="1138"/>
      <c r="U842" s="1138"/>
      <c r="V842" s="1138"/>
      <c r="W842" s="1138"/>
      <c r="X842" s="1138"/>
      <c r="Y842" s="1138"/>
      <c r="Z842" s="1138"/>
      <c r="AA842" s="1138"/>
      <c r="AB842" s="1138"/>
      <c r="AC842" s="1138"/>
      <c r="AD842" s="1138"/>
      <c r="AE842" s="1138"/>
      <c r="AF842" s="1138"/>
      <c r="AG842" s="1138"/>
      <c r="AH842" s="1138"/>
    </row>
    <row r="843" spans="1:36" hidden="1" x14ac:dyDescent="0.2">
      <c r="A843" s="1165"/>
      <c r="B843" s="1165"/>
      <c r="C843" s="1165"/>
      <c r="D843" s="1165"/>
      <c r="E843" s="1165"/>
      <c r="F843" s="1165"/>
      <c r="G843" s="1165"/>
      <c r="H843" s="1165"/>
      <c r="I843" s="1165"/>
      <c r="J843" s="1165"/>
      <c r="K843" s="1165"/>
      <c r="L843" s="1165"/>
      <c r="M843" s="1165"/>
      <c r="N843" s="1165"/>
      <c r="O843" s="1138"/>
      <c r="P843" s="1138"/>
      <c r="Q843" s="1138"/>
      <c r="R843" s="1138"/>
      <c r="S843" s="1138"/>
      <c r="T843" s="1138"/>
      <c r="U843" s="1138"/>
      <c r="V843" s="1138"/>
      <c r="W843" s="1138"/>
      <c r="X843" s="1138"/>
      <c r="Y843" s="1138"/>
      <c r="Z843" s="1138"/>
      <c r="AA843" s="1138"/>
      <c r="AB843" s="1138"/>
      <c r="AC843" s="1138"/>
      <c r="AD843" s="1138"/>
      <c r="AE843" s="1138"/>
      <c r="AF843" s="1138"/>
      <c r="AG843" s="1138"/>
      <c r="AH843" s="1138"/>
    </row>
    <row r="844" spans="1:36" hidden="1" x14ac:dyDescent="0.2">
      <c r="A844" s="1153" t="s">
        <v>1776</v>
      </c>
      <c r="B844" s="1153"/>
      <c r="C844" s="1153"/>
      <c r="D844" s="1153"/>
      <c r="E844" s="1153"/>
      <c r="F844" s="1153"/>
      <c r="G844" s="1153"/>
      <c r="H844" s="1153"/>
      <c r="I844" s="1153"/>
      <c r="J844" s="1153"/>
      <c r="K844" s="1153"/>
      <c r="L844" s="1153"/>
      <c r="M844" s="1153"/>
      <c r="N844" s="1153"/>
      <c r="O844" s="1134">
        <f>SUM(O846:X849)</f>
        <v>0</v>
      </c>
      <c r="P844" s="1134"/>
      <c r="Q844" s="1134"/>
      <c r="R844" s="1134"/>
      <c r="S844" s="1134"/>
      <c r="T844" s="1134"/>
      <c r="U844" s="1134"/>
      <c r="V844" s="1134"/>
      <c r="W844" s="1134"/>
      <c r="X844" s="1134"/>
      <c r="Y844" s="1134">
        <f>SUM(Y846:AH849)</f>
        <v>0</v>
      </c>
      <c r="Z844" s="1134"/>
      <c r="AA844" s="1134"/>
      <c r="AB844" s="1134"/>
      <c r="AC844" s="1134"/>
      <c r="AD844" s="1134"/>
      <c r="AE844" s="1134"/>
      <c r="AF844" s="1134"/>
      <c r="AG844" s="1134"/>
      <c r="AH844" s="1134"/>
      <c r="AI844" s="271" t="str">
        <f>IF(ROUND(Y844-A!G174,0)=0,"","CHYBA")</f>
        <v/>
      </c>
      <c r="AJ844" s="271" t="s">
        <v>2378</v>
      </c>
    </row>
    <row r="845" spans="1:36" hidden="1" x14ac:dyDescent="0.2">
      <c r="A845" s="1153"/>
      <c r="B845" s="1153"/>
      <c r="C845" s="1153"/>
      <c r="D845" s="1153"/>
      <c r="E845" s="1153"/>
      <c r="F845" s="1153"/>
      <c r="G845" s="1153"/>
      <c r="H845" s="1153"/>
      <c r="I845" s="1153"/>
      <c r="J845" s="1153"/>
      <c r="K845" s="1153"/>
      <c r="L845" s="1153"/>
      <c r="M845" s="1153"/>
      <c r="N845" s="1153"/>
      <c r="O845" s="1134"/>
      <c r="P845" s="1134"/>
      <c r="Q845" s="1134"/>
      <c r="R845" s="1134"/>
      <c r="S845" s="1134"/>
      <c r="T845" s="1134"/>
      <c r="U845" s="1134"/>
      <c r="V845" s="1134"/>
      <c r="W845" s="1134"/>
      <c r="X845" s="1134"/>
      <c r="Y845" s="1134"/>
      <c r="Z845" s="1134"/>
      <c r="AA845" s="1134"/>
      <c r="AB845" s="1134"/>
      <c r="AC845" s="1134"/>
      <c r="AD845" s="1134"/>
      <c r="AE845" s="1134"/>
      <c r="AF845" s="1134"/>
      <c r="AG845" s="1134"/>
      <c r="AH845" s="1134"/>
      <c r="AI845" s="271" t="str">
        <f>IF(ROUND(O844-A!F173,0)=0,"","CHYBA")</f>
        <v/>
      </c>
      <c r="AJ845" s="271" t="s">
        <v>2378</v>
      </c>
    </row>
    <row r="846" spans="1:36" hidden="1" x14ac:dyDescent="0.2">
      <c r="A846" s="1165"/>
      <c r="B846" s="1165"/>
      <c r="C846" s="1165"/>
      <c r="D846" s="1165"/>
      <c r="E846" s="1165"/>
      <c r="F846" s="1165"/>
      <c r="G846" s="1165"/>
      <c r="H846" s="1165"/>
      <c r="I846" s="1165"/>
      <c r="J846" s="1165"/>
      <c r="K846" s="1165"/>
      <c r="L846" s="1165"/>
      <c r="M846" s="1165"/>
      <c r="N846" s="1165"/>
      <c r="O846" s="1138"/>
      <c r="P846" s="1138"/>
      <c r="Q846" s="1138"/>
      <c r="R846" s="1138"/>
      <c r="S846" s="1138"/>
      <c r="T846" s="1138"/>
      <c r="U846" s="1138"/>
      <c r="V846" s="1138"/>
      <c r="W846" s="1138"/>
      <c r="X846" s="1138"/>
      <c r="Y846" s="1138"/>
      <c r="Z846" s="1138"/>
      <c r="AA846" s="1138"/>
      <c r="AB846" s="1138"/>
      <c r="AC846" s="1138"/>
      <c r="AD846" s="1138"/>
      <c r="AE846" s="1138"/>
      <c r="AF846" s="1138"/>
      <c r="AG846" s="1138"/>
      <c r="AH846" s="1138"/>
    </row>
    <row r="847" spans="1:36" hidden="1" x14ac:dyDescent="0.2">
      <c r="A847" s="1165"/>
      <c r="B847" s="1165"/>
      <c r="C847" s="1165"/>
      <c r="D847" s="1165"/>
      <c r="E847" s="1165"/>
      <c r="F847" s="1165"/>
      <c r="G847" s="1165"/>
      <c r="H847" s="1165"/>
      <c r="I847" s="1165"/>
      <c r="J847" s="1165"/>
      <c r="K847" s="1165"/>
      <c r="L847" s="1165"/>
      <c r="M847" s="1165"/>
      <c r="N847" s="1165"/>
      <c r="O847" s="1138"/>
      <c r="P847" s="1138"/>
      <c r="Q847" s="1138"/>
      <c r="R847" s="1138"/>
      <c r="S847" s="1138"/>
      <c r="T847" s="1138"/>
      <c r="U847" s="1138"/>
      <c r="V847" s="1138"/>
      <c r="W847" s="1138"/>
      <c r="X847" s="1138"/>
      <c r="Y847" s="1138"/>
      <c r="Z847" s="1138"/>
      <c r="AA847" s="1138"/>
      <c r="AB847" s="1138"/>
      <c r="AC847" s="1138"/>
      <c r="AD847" s="1138"/>
      <c r="AE847" s="1138"/>
      <c r="AF847" s="1138"/>
      <c r="AG847" s="1138"/>
      <c r="AH847" s="1138"/>
    </row>
    <row r="848" spans="1:36" hidden="1" x14ac:dyDescent="0.2">
      <c r="A848" s="1165"/>
      <c r="B848" s="1165"/>
      <c r="C848" s="1165"/>
      <c r="D848" s="1165"/>
      <c r="E848" s="1165"/>
      <c r="F848" s="1165"/>
      <c r="G848" s="1165"/>
      <c r="H848" s="1165"/>
      <c r="I848" s="1165"/>
      <c r="J848" s="1165"/>
      <c r="K848" s="1165"/>
      <c r="L848" s="1165"/>
      <c r="M848" s="1165"/>
      <c r="N848" s="1165"/>
      <c r="O848" s="1138"/>
      <c r="P848" s="1138"/>
      <c r="Q848" s="1138"/>
      <c r="R848" s="1138"/>
      <c r="S848" s="1138"/>
      <c r="T848" s="1138"/>
      <c r="U848" s="1138"/>
      <c r="V848" s="1138"/>
      <c r="W848" s="1138"/>
      <c r="X848" s="1138"/>
      <c r="Y848" s="1138"/>
      <c r="Z848" s="1138"/>
      <c r="AA848" s="1138"/>
      <c r="AB848" s="1138"/>
      <c r="AC848" s="1138"/>
      <c r="AD848" s="1138"/>
      <c r="AE848" s="1138"/>
      <c r="AF848" s="1138"/>
      <c r="AG848" s="1138"/>
      <c r="AH848" s="1138"/>
    </row>
    <row r="849" spans="1:34" hidden="1" x14ac:dyDescent="0.2">
      <c r="A849" s="1165"/>
      <c r="B849" s="1165"/>
      <c r="C849" s="1165"/>
      <c r="D849" s="1165"/>
      <c r="E849" s="1165"/>
      <c r="F849" s="1165"/>
      <c r="G849" s="1165"/>
      <c r="H849" s="1165"/>
      <c r="I849" s="1165"/>
      <c r="J849" s="1165"/>
      <c r="K849" s="1165"/>
      <c r="L849" s="1165"/>
      <c r="M849" s="1165"/>
      <c r="N849" s="1165"/>
      <c r="O849" s="1138"/>
      <c r="P849" s="1138"/>
      <c r="Q849" s="1138"/>
      <c r="R849" s="1138"/>
      <c r="S849" s="1138"/>
      <c r="T849" s="1138"/>
      <c r="U849" s="1138"/>
      <c r="V849" s="1138"/>
      <c r="W849" s="1138"/>
      <c r="X849" s="1138"/>
      <c r="Y849" s="1138"/>
      <c r="Z849" s="1138"/>
      <c r="AA849" s="1138"/>
      <c r="AB849" s="1138"/>
      <c r="AC849" s="1138"/>
      <c r="AD849" s="1138"/>
      <c r="AE849" s="1138"/>
      <c r="AF849" s="1138"/>
      <c r="AG849" s="1138"/>
      <c r="AH849" s="1138"/>
    </row>
    <row r="852" spans="1:34" hidden="1" x14ac:dyDescent="0.2"/>
    <row r="853" spans="1:34" ht="13.5" hidden="1" customHeight="1" x14ac:dyDescent="0.2">
      <c r="A853" s="461" t="s">
        <v>1777</v>
      </c>
      <c r="B853" s="431"/>
      <c r="C853" s="433"/>
      <c r="D853" s="1166" t="s">
        <v>1778</v>
      </c>
      <c r="E853" s="1166"/>
      <c r="F853" s="1166"/>
      <c r="G853" s="1166"/>
      <c r="H853" s="1166"/>
      <c r="I853" s="1166"/>
      <c r="J853" s="1166"/>
      <c r="K853" s="1166"/>
      <c r="L853" s="1166"/>
      <c r="M853" s="1166"/>
      <c r="N853" s="1166"/>
      <c r="O853" s="1166"/>
      <c r="P853" s="1166"/>
      <c r="Q853" s="1166"/>
      <c r="R853" s="1166"/>
      <c r="S853" s="1166"/>
      <c r="T853" s="1166"/>
      <c r="U853" s="1166"/>
      <c r="V853" s="1166"/>
      <c r="W853" s="1166"/>
      <c r="X853" s="1166"/>
      <c r="Y853" s="1166"/>
      <c r="Z853" s="1166"/>
      <c r="AA853" s="1166"/>
      <c r="AB853" s="1166"/>
      <c r="AC853" s="1166"/>
      <c r="AD853" s="1166"/>
      <c r="AE853" s="1166"/>
      <c r="AF853" s="1166"/>
      <c r="AG853" s="1166"/>
      <c r="AH853" s="1166"/>
    </row>
    <row r="854" spans="1:34" hidden="1" x14ac:dyDescent="0.2">
      <c r="A854" s="338"/>
      <c r="B854" s="338"/>
      <c r="C854" s="338"/>
      <c r="D854" s="338"/>
      <c r="E854" s="338"/>
      <c r="F854" s="338"/>
      <c r="G854" s="338"/>
      <c r="H854" s="338"/>
      <c r="I854" s="338"/>
      <c r="J854" s="338"/>
      <c r="K854" s="338"/>
      <c r="L854" s="338"/>
      <c r="M854" s="338"/>
      <c r="N854" s="338"/>
      <c r="O854" s="338"/>
      <c r="P854" s="338"/>
      <c r="Q854" s="338"/>
      <c r="R854" s="338"/>
      <c r="S854" s="338"/>
      <c r="T854" s="338"/>
      <c r="U854" s="338"/>
      <c r="V854" s="338"/>
      <c r="W854" s="338"/>
      <c r="X854" s="338"/>
      <c r="Y854" s="338"/>
      <c r="Z854" s="338"/>
      <c r="AA854" s="338"/>
      <c r="AB854" s="338"/>
      <c r="AC854" s="338"/>
      <c r="AD854" s="338"/>
      <c r="AE854" s="338"/>
      <c r="AF854" s="338"/>
      <c r="AG854" s="338"/>
      <c r="AH854" s="338"/>
    </row>
    <row r="855" spans="1:34" hidden="1" x14ac:dyDescent="0.2">
      <c r="A855" s="1136" t="s">
        <v>1779</v>
      </c>
      <c r="B855" s="1136"/>
      <c r="C855" s="1136"/>
      <c r="D855" s="1136"/>
      <c r="E855" s="1136"/>
      <c r="F855" s="1136"/>
      <c r="G855" s="1136"/>
      <c r="H855" s="1136"/>
      <c r="I855" s="1136"/>
      <c r="J855" s="1136"/>
      <c r="K855" s="1136"/>
      <c r="L855" s="1136"/>
      <c r="M855" s="1136"/>
      <c r="N855" s="1136"/>
      <c r="O855" s="1136"/>
      <c r="P855" s="1136"/>
      <c r="Q855" s="1136"/>
      <c r="R855" s="1136"/>
      <c r="S855" s="1136"/>
      <c r="T855" s="1136"/>
      <c r="U855" s="1136"/>
      <c r="V855" s="1136"/>
      <c r="W855" s="1136"/>
      <c r="X855" s="1136"/>
      <c r="Y855" s="1136"/>
      <c r="Z855" s="1136"/>
      <c r="AA855" s="1136"/>
      <c r="AB855" s="1136"/>
      <c r="AC855" s="1136"/>
      <c r="AD855" s="1136"/>
      <c r="AE855" s="1136"/>
      <c r="AF855" s="1136"/>
      <c r="AG855" s="1136"/>
      <c r="AH855" s="1136"/>
    </row>
    <row r="856" spans="1:34" hidden="1" x14ac:dyDescent="0.2">
      <c r="A856" s="338"/>
      <c r="B856" s="338"/>
      <c r="C856" s="338"/>
      <c r="D856" s="338"/>
      <c r="E856" s="338"/>
      <c r="F856" s="338"/>
      <c r="G856" s="338"/>
      <c r="H856" s="338"/>
      <c r="I856" s="338"/>
      <c r="J856" s="338"/>
      <c r="K856" s="338"/>
      <c r="L856" s="338"/>
      <c r="M856" s="338"/>
      <c r="N856" s="338"/>
      <c r="O856" s="338"/>
      <c r="P856" s="338"/>
      <c r="Q856" s="338"/>
      <c r="R856" s="338"/>
      <c r="S856" s="338"/>
      <c r="T856" s="338"/>
      <c r="U856" s="338"/>
      <c r="V856" s="338"/>
      <c r="W856" s="338"/>
      <c r="X856" s="338"/>
      <c r="Y856" s="338"/>
      <c r="Z856" s="338"/>
      <c r="AA856" s="338"/>
      <c r="AB856" s="338"/>
      <c r="AC856" s="338"/>
      <c r="AD856" s="338"/>
      <c r="AE856" s="338"/>
      <c r="AF856" s="338"/>
      <c r="AG856" s="338"/>
      <c r="AH856" s="338"/>
    </row>
    <row r="857" spans="1:34" ht="15" hidden="1" customHeight="1" x14ac:dyDescent="0.2">
      <c r="A857" s="1156" t="s">
        <v>1529</v>
      </c>
      <c r="B857" s="1157"/>
      <c r="C857" s="1157"/>
      <c r="D857" s="1157"/>
      <c r="E857" s="1157"/>
      <c r="F857" s="1157"/>
      <c r="G857" s="1157"/>
      <c r="H857" s="1157"/>
      <c r="I857" s="1157"/>
      <c r="J857" s="1158"/>
      <c r="K857" s="1137" t="s">
        <v>510</v>
      </c>
      <c r="L857" s="1137"/>
      <c r="M857" s="1137"/>
      <c r="N857" s="1137"/>
      <c r="O857" s="1137"/>
      <c r="P857" s="1137"/>
      <c r="Q857" s="1137"/>
      <c r="R857" s="1137"/>
      <c r="S857" s="1137"/>
      <c r="T857" s="1137"/>
      <c r="U857" s="1137"/>
      <c r="V857" s="1137"/>
      <c r="W857" s="1137" t="s">
        <v>633</v>
      </c>
      <c r="X857" s="1137"/>
      <c r="Y857" s="1137"/>
      <c r="Z857" s="1137"/>
      <c r="AA857" s="1137"/>
      <c r="AB857" s="1137"/>
      <c r="AC857" s="1137"/>
      <c r="AD857" s="1137"/>
      <c r="AE857" s="1137"/>
      <c r="AF857" s="1137"/>
      <c r="AG857" s="1137"/>
      <c r="AH857" s="1137"/>
    </row>
    <row r="858" spans="1:34" hidden="1" x14ac:dyDescent="0.2">
      <c r="A858" s="1159"/>
      <c r="B858" s="1160"/>
      <c r="C858" s="1160"/>
      <c r="D858" s="1160"/>
      <c r="E858" s="1160"/>
      <c r="F858" s="1160"/>
      <c r="G858" s="1160"/>
      <c r="H858" s="1160"/>
      <c r="I858" s="1160"/>
      <c r="J858" s="1161"/>
      <c r="K858" s="1137"/>
      <c r="L858" s="1137"/>
      <c r="M858" s="1137"/>
      <c r="N858" s="1137"/>
      <c r="O858" s="1137"/>
      <c r="P858" s="1137"/>
      <c r="Q858" s="1137"/>
      <c r="R858" s="1137"/>
      <c r="S858" s="1137"/>
      <c r="T858" s="1137"/>
      <c r="U858" s="1137"/>
      <c r="V858" s="1137"/>
      <c r="W858" s="1137"/>
      <c r="X858" s="1137"/>
      <c r="Y858" s="1137"/>
      <c r="Z858" s="1137"/>
      <c r="AA858" s="1137"/>
      <c r="AB858" s="1137"/>
      <c r="AC858" s="1137"/>
      <c r="AD858" s="1137"/>
      <c r="AE858" s="1137"/>
      <c r="AF858" s="1137"/>
      <c r="AG858" s="1137"/>
      <c r="AH858" s="1137"/>
    </row>
    <row r="859" spans="1:34" hidden="1" x14ac:dyDescent="0.2">
      <c r="A859" s="1159"/>
      <c r="B859" s="1160"/>
      <c r="C859" s="1160"/>
      <c r="D859" s="1160"/>
      <c r="E859" s="1160"/>
      <c r="F859" s="1160"/>
      <c r="G859" s="1160"/>
      <c r="H859" s="1160"/>
      <c r="I859" s="1160"/>
      <c r="J859" s="1161"/>
      <c r="K859" s="1156" t="s">
        <v>1780</v>
      </c>
      <c r="L859" s="1157"/>
      <c r="M859" s="1157"/>
      <c r="N859" s="1157"/>
      <c r="O859" s="1157"/>
      <c r="P859" s="1157"/>
      <c r="Q859" s="1157"/>
      <c r="R859" s="1157"/>
      <c r="S859" s="1157"/>
      <c r="T859" s="1157"/>
      <c r="U859" s="1157"/>
      <c r="V859" s="1158"/>
      <c r="W859" s="1156" t="s">
        <v>1780</v>
      </c>
      <c r="X859" s="1157"/>
      <c r="Y859" s="1157"/>
      <c r="Z859" s="1157"/>
      <c r="AA859" s="1157"/>
      <c r="AB859" s="1157"/>
      <c r="AC859" s="1157"/>
      <c r="AD859" s="1157"/>
      <c r="AE859" s="1157"/>
      <c r="AF859" s="1157"/>
      <c r="AG859" s="1157"/>
      <c r="AH859" s="1158"/>
    </row>
    <row r="860" spans="1:34" hidden="1" x14ac:dyDescent="0.2">
      <c r="A860" s="1159"/>
      <c r="B860" s="1160"/>
      <c r="C860" s="1160"/>
      <c r="D860" s="1160"/>
      <c r="E860" s="1160"/>
      <c r="F860" s="1160"/>
      <c r="G860" s="1160"/>
      <c r="H860" s="1160"/>
      <c r="I860" s="1160"/>
      <c r="J860" s="1161"/>
      <c r="K860" s="1162"/>
      <c r="L860" s="1163"/>
      <c r="M860" s="1163"/>
      <c r="N860" s="1163"/>
      <c r="O860" s="1163"/>
      <c r="P860" s="1163"/>
      <c r="Q860" s="1163"/>
      <c r="R860" s="1163"/>
      <c r="S860" s="1163"/>
      <c r="T860" s="1163"/>
      <c r="U860" s="1163"/>
      <c r="V860" s="1164"/>
      <c r="W860" s="1162"/>
      <c r="X860" s="1163"/>
      <c r="Y860" s="1163"/>
      <c r="Z860" s="1163"/>
      <c r="AA860" s="1163"/>
      <c r="AB860" s="1163"/>
      <c r="AC860" s="1163"/>
      <c r="AD860" s="1163"/>
      <c r="AE860" s="1163"/>
      <c r="AF860" s="1163"/>
      <c r="AG860" s="1163"/>
      <c r="AH860" s="1164"/>
    </row>
    <row r="861" spans="1:34" ht="15" hidden="1" customHeight="1" x14ac:dyDescent="0.2">
      <c r="A861" s="1159"/>
      <c r="B861" s="1160"/>
      <c r="C861" s="1160"/>
      <c r="D861" s="1160"/>
      <c r="E861" s="1160"/>
      <c r="F861" s="1160"/>
      <c r="G861" s="1160"/>
      <c r="H861" s="1160"/>
      <c r="I861" s="1160"/>
      <c r="J861" s="1161"/>
      <c r="K861" s="1156" t="s">
        <v>1781</v>
      </c>
      <c r="L861" s="1157"/>
      <c r="M861" s="1157"/>
      <c r="N861" s="1158"/>
      <c r="O861" s="1156" t="s">
        <v>1782</v>
      </c>
      <c r="P861" s="1157"/>
      <c r="Q861" s="1157"/>
      <c r="R861" s="1158"/>
      <c r="S861" s="1156" t="s">
        <v>1783</v>
      </c>
      <c r="T861" s="1157"/>
      <c r="U861" s="1157"/>
      <c r="V861" s="1158"/>
      <c r="W861" s="1156" t="s">
        <v>1781</v>
      </c>
      <c r="X861" s="1157"/>
      <c r="Y861" s="1157"/>
      <c r="Z861" s="1158"/>
      <c r="AA861" s="1156" t="s">
        <v>1782</v>
      </c>
      <c r="AB861" s="1157"/>
      <c r="AC861" s="1157"/>
      <c r="AD861" s="1158"/>
      <c r="AE861" s="1156" t="s">
        <v>1783</v>
      </c>
      <c r="AF861" s="1157"/>
      <c r="AG861" s="1157"/>
      <c r="AH861" s="1158"/>
    </row>
    <row r="862" spans="1:34" hidden="1" x14ac:dyDescent="0.2">
      <c r="A862" s="1159"/>
      <c r="B862" s="1160"/>
      <c r="C862" s="1160"/>
      <c r="D862" s="1160"/>
      <c r="E862" s="1160"/>
      <c r="F862" s="1160"/>
      <c r="G862" s="1160"/>
      <c r="H862" s="1160"/>
      <c r="I862" s="1160"/>
      <c r="J862" s="1161"/>
      <c r="K862" s="1159"/>
      <c r="L862" s="1160"/>
      <c r="M862" s="1160"/>
      <c r="N862" s="1161"/>
      <c r="O862" s="1159"/>
      <c r="P862" s="1160"/>
      <c r="Q862" s="1160"/>
      <c r="R862" s="1161"/>
      <c r="S862" s="1159"/>
      <c r="T862" s="1160"/>
      <c r="U862" s="1160"/>
      <c r="V862" s="1161"/>
      <c r="W862" s="1159"/>
      <c r="X862" s="1160"/>
      <c r="Y862" s="1160"/>
      <c r="Z862" s="1161"/>
      <c r="AA862" s="1159"/>
      <c r="AB862" s="1160"/>
      <c r="AC862" s="1160"/>
      <c r="AD862" s="1161"/>
      <c r="AE862" s="1159"/>
      <c r="AF862" s="1160"/>
      <c r="AG862" s="1160"/>
      <c r="AH862" s="1161"/>
    </row>
    <row r="863" spans="1:34" hidden="1" x14ac:dyDescent="0.2">
      <c r="A863" s="1159"/>
      <c r="B863" s="1160"/>
      <c r="C863" s="1160"/>
      <c r="D863" s="1160"/>
      <c r="E863" s="1160"/>
      <c r="F863" s="1160"/>
      <c r="G863" s="1160"/>
      <c r="H863" s="1160"/>
      <c r="I863" s="1160"/>
      <c r="J863" s="1161"/>
      <c r="K863" s="1159"/>
      <c r="L863" s="1160"/>
      <c r="M863" s="1160"/>
      <c r="N863" s="1161"/>
      <c r="O863" s="1159"/>
      <c r="P863" s="1160"/>
      <c r="Q863" s="1160"/>
      <c r="R863" s="1161"/>
      <c r="S863" s="1159"/>
      <c r="T863" s="1160"/>
      <c r="U863" s="1160"/>
      <c r="V863" s="1161"/>
      <c r="W863" s="1159"/>
      <c r="X863" s="1160"/>
      <c r="Y863" s="1160"/>
      <c r="Z863" s="1161"/>
      <c r="AA863" s="1159"/>
      <c r="AB863" s="1160"/>
      <c r="AC863" s="1160"/>
      <c r="AD863" s="1161"/>
      <c r="AE863" s="1159"/>
      <c r="AF863" s="1160"/>
      <c r="AG863" s="1160"/>
      <c r="AH863" s="1161"/>
    </row>
    <row r="864" spans="1:34" hidden="1" x14ac:dyDescent="0.2">
      <c r="A864" s="1162"/>
      <c r="B864" s="1163"/>
      <c r="C864" s="1163"/>
      <c r="D864" s="1163"/>
      <c r="E864" s="1163"/>
      <c r="F864" s="1163"/>
      <c r="G864" s="1163"/>
      <c r="H864" s="1163"/>
      <c r="I864" s="1163"/>
      <c r="J864" s="1164"/>
      <c r="K864" s="1162"/>
      <c r="L864" s="1163"/>
      <c r="M864" s="1163"/>
      <c r="N864" s="1164"/>
      <c r="O864" s="1162"/>
      <c r="P864" s="1163"/>
      <c r="Q864" s="1163"/>
      <c r="R864" s="1164"/>
      <c r="S864" s="1162"/>
      <c r="T864" s="1163"/>
      <c r="U864" s="1163"/>
      <c r="V864" s="1164"/>
      <c r="W864" s="1162"/>
      <c r="X864" s="1163"/>
      <c r="Y864" s="1163"/>
      <c r="Z864" s="1164"/>
      <c r="AA864" s="1162"/>
      <c r="AB864" s="1163"/>
      <c r="AC864" s="1163"/>
      <c r="AD864" s="1164"/>
      <c r="AE864" s="1162"/>
      <c r="AF864" s="1163"/>
      <c r="AG864" s="1163"/>
      <c r="AH864" s="1164"/>
    </row>
    <row r="865" spans="1:34" hidden="1" x14ac:dyDescent="0.2">
      <c r="A865" s="1155" t="s">
        <v>1784</v>
      </c>
      <c r="B865" s="1155"/>
      <c r="C865" s="1155"/>
      <c r="D865" s="1155"/>
      <c r="E865" s="1155"/>
      <c r="F865" s="1155"/>
      <c r="G865" s="1155"/>
      <c r="H865" s="1155"/>
      <c r="I865" s="1155"/>
      <c r="J865" s="1155"/>
      <c r="K865" s="1154"/>
      <c r="L865" s="1154"/>
      <c r="M865" s="1154"/>
      <c r="N865" s="1154"/>
      <c r="O865" s="1154"/>
      <c r="P865" s="1154"/>
      <c r="Q865" s="1154"/>
      <c r="R865" s="1154"/>
      <c r="S865" s="1154"/>
      <c r="T865" s="1154"/>
      <c r="U865" s="1154"/>
      <c r="V865" s="1154"/>
      <c r="W865" s="1154"/>
      <c r="X865" s="1154"/>
      <c r="Y865" s="1154"/>
      <c r="Z865" s="1154"/>
      <c r="AA865" s="1154"/>
      <c r="AB865" s="1154"/>
      <c r="AC865" s="1154"/>
      <c r="AD865" s="1154"/>
      <c r="AE865" s="1154"/>
      <c r="AF865" s="1154"/>
      <c r="AG865" s="1154"/>
      <c r="AH865" s="1154"/>
    </row>
    <row r="866" spans="1:34" hidden="1" x14ac:dyDescent="0.2">
      <c r="A866" s="1155"/>
      <c r="B866" s="1155"/>
      <c r="C866" s="1155"/>
      <c r="D866" s="1155"/>
      <c r="E866" s="1155"/>
      <c r="F866" s="1155"/>
      <c r="G866" s="1155"/>
      <c r="H866" s="1155"/>
      <c r="I866" s="1155"/>
      <c r="J866" s="1155"/>
      <c r="K866" s="1154"/>
      <c r="L866" s="1154"/>
      <c r="M866" s="1154"/>
      <c r="N866" s="1154"/>
      <c r="O866" s="1154"/>
      <c r="P866" s="1154"/>
      <c r="Q866" s="1154"/>
      <c r="R866" s="1154"/>
      <c r="S866" s="1154"/>
      <c r="T866" s="1154"/>
      <c r="U866" s="1154"/>
      <c r="V866" s="1154"/>
      <c r="W866" s="1154"/>
      <c r="X866" s="1154"/>
      <c r="Y866" s="1154"/>
      <c r="Z866" s="1154"/>
      <c r="AA866" s="1154"/>
      <c r="AB866" s="1154"/>
      <c r="AC866" s="1154"/>
      <c r="AD866" s="1154"/>
      <c r="AE866" s="1154"/>
      <c r="AF866" s="1154"/>
      <c r="AG866" s="1154"/>
      <c r="AH866" s="1154"/>
    </row>
    <row r="867" spans="1:34" hidden="1" x14ac:dyDescent="0.2">
      <c r="A867" s="1155" t="s">
        <v>1785</v>
      </c>
      <c r="B867" s="1155"/>
      <c r="C867" s="1155"/>
      <c r="D867" s="1155"/>
      <c r="E867" s="1155"/>
      <c r="F867" s="1155"/>
      <c r="G867" s="1155"/>
      <c r="H867" s="1155"/>
      <c r="I867" s="1155"/>
      <c r="J867" s="1155"/>
      <c r="K867" s="1154"/>
      <c r="L867" s="1154"/>
      <c r="M867" s="1154"/>
      <c r="N867" s="1154"/>
      <c r="O867" s="1154"/>
      <c r="P867" s="1154"/>
      <c r="Q867" s="1154"/>
      <c r="R867" s="1154"/>
      <c r="S867" s="1154"/>
      <c r="T867" s="1154"/>
      <c r="U867" s="1154"/>
      <c r="V867" s="1154"/>
      <c r="W867" s="1154"/>
      <c r="X867" s="1154"/>
      <c r="Y867" s="1154"/>
      <c r="Z867" s="1154"/>
      <c r="AA867" s="1154"/>
      <c r="AB867" s="1154"/>
      <c r="AC867" s="1154"/>
      <c r="AD867" s="1154"/>
      <c r="AE867" s="1154"/>
      <c r="AF867" s="1154"/>
      <c r="AG867" s="1154"/>
      <c r="AH867" s="1154"/>
    </row>
    <row r="868" spans="1:34" hidden="1" x14ac:dyDescent="0.2">
      <c r="A868" s="1155"/>
      <c r="B868" s="1155"/>
      <c r="C868" s="1155"/>
      <c r="D868" s="1155"/>
      <c r="E868" s="1155"/>
      <c r="F868" s="1155"/>
      <c r="G868" s="1155"/>
      <c r="H868" s="1155"/>
      <c r="I868" s="1155"/>
      <c r="J868" s="1155"/>
      <c r="K868" s="1154"/>
      <c r="L868" s="1154"/>
      <c r="M868" s="1154"/>
      <c r="N868" s="1154"/>
      <c r="O868" s="1154"/>
      <c r="P868" s="1154"/>
      <c r="Q868" s="1154"/>
      <c r="R868" s="1154"/>
      <c r="S868" s="1154"/>
      <c r="T868" s="1154"/>
      <c r="U868" s="1154"/>
      <c r="V868" s="1154"/>
      <c r="W868" s="1154"/>
      <c r="X868" s="1154"/>
      <c r="Y868" s="1154"/>
      <c r="Z868" s="1154"/>
      <c r="AA868" s="1154"/>
      <c r="AB868" s="1154"/>
      <c r="AC868" s="1154"/>
      <c r="AD868" s="1154"/>
      <c r="AE868" s="1154"/>
      <c r="AF868" s="1154"/>
      <c r="AG868" s="1154"/>
      <c r="AH868" s="1154"/>
    </row>
    <row r="869" spans="1:34" hidden="1" x14ac:dyDescent="0.2">
      <c r="A869" s="1153" t="s">
        <v>1539</v>
      </c>
      <c r="B869" s="1153"/>
      <c r="C869" s="1153"/>
      <c r="D869" s="1153"/>
      <c r="E869" s="1153"/>
      <c r="F869" s="1153"/>
      <c r="G869" s="1153"/>
      <c r="H869" s="1153"/>
      <c r="I869" s="1153"/>
      <c r="J869" s="1153"/>
      <c r="K869" s="1134">
        <f>SUM(K865:N868)</f>
        <v>0</v>
      </c>
      <c r="L869" s="1134"/>
      <c r="M869" s="1134"/>
      <c r="N869" s="1134"/>
      <c r="O869" s="1134">
        <f>SUM(O865:R868)</f>
        <v>0</v>
      </c>
      <c r="P869" s="1134"/>
      <c r="Q869" s="1134"/>
      <c r="R869" s="1134"/>
      <c r="S869" s="1134">
        <f>SUM(S865:V868)</f>
        <v>0</v>
      </c>
      <c r="T869" s="1134"/>
      <c r="U869" s="1134"/>
      <c r="V869" s="1134"/>
      <c r="W869" s="1134">
        <f>SUM(W865:Z868)</f>
        <v>0</v>
      </c>
      <c r="X869" s="1134"/>
      <c r="Y869" s="1134"/>
      <c r="Z869" s="1134"/>
      <c r="AA869" s="1134">
        <f>SUM(AA865:AD868)</f>
        <v>0</v>
      </c>
      <c r="AB869" s="1134"/>
      <c r="AC869" s="1134"/>
      <c r="AD869" s="1134"/>
      <c r="AE869" s="1134">
        <f>SUM(AE865:AH868)</f>
        <v>0</v>
      </c>
      <c r="AF869" s="1134"/>
      <c r="AG869" s="1134"/>
      <c r="AH869" s="1134"/>
    </row>
    <row r="870" spans="1:34" hidden="1" x14ac:dyDescent="0.2">
      <c r="A870" s="1153"/>
      <c r="B870" s="1153"/>
      <c r="C870" s="1153"/>
      <c r="D870" s="1153"/>
      <c r="E870" s="1153"/>
      <c r="F870" s="1153"/>
      <c r="G870" s="1153"/>
      <c r="H870" s="1153"/>
      <c r="I870" s="1153"/>
      <c r="J870" s="1153"/>
      <c r="K870" s="1134"/>
      <c r="L870" s="1134"/>
      <c r="M870" s="1134"/>
      <c r="N870" s="1134"/>
      <c r="O870" s="1134"/>
      <c r="P870" s="1134"/>
      <c r="Q870" s="1134"/>
      <c r="R870" s="1134"/>
      <c r="S870" s="1134"/>
      <c r="T870" s="1134"/>
      <c r="U870" s="1134"/>
      <c r="V870" s="1134"/>
      <c r="W870" s="1134"/>
      <c r="X870" s="1134"/>
      <c r="Y870" s="1134"/>
      <c r="Z870" s="1134"/>
      <c r="AA870" s="1134"/>
      <c r="AB870" s="1134"/>
      <c r="AC870" s="1134"/>
      <c r="AD870" s="1134"/>
      <c r="AE870" s="1134"/>
      <c r="AF870" s="1134"/>
      <c r="AG870" s="1134"/>
      <c r="AH870" s="1134"/>
    </row>
    <row r="871" spans="1:34" hidden="1" x14ac:dyDescent="0.2">
      <c r="A871" s="338"/>
      <c r="B871" s="338"/>
      <c r="C871" s="338"/>
      <c r="D871" s="338"/>
      <c r="E871" s="338"/>
      <c r="F871" s="338"/>
      <c r="G871" s="338"/>
      <c r="H871" s="338"/>
      <c r="I871" s="338"/>
      <c r="J871" s="338"/>
      <c r="K871" s="338"/>
      <c r="L871" s="338"/>
      <c r="M871" s="338"/>
      <c r="N871" s="338"/>
      <c r="O871" s="338"/>
      <c r="P871" s="338"/>
      <c r="Q871" s="338"/>
      <c r="R871" s="338"/>
      <c r="S871" s="338"/>
      <c r="T871" s="338"/>
      <c r="U871" s="338"/>
      <c r="V871" s="338"/>
      <c r="W871" s="338"/>
      <c r="X871" s="338"/>
      <c r="Y871" s="338"/>
      <c r="Z871" s="338"/>
      <c r="AA871" s="338"/>
      <c r="AB871" s="338"/>
      <c r="AC871" s="338"/>
      <c r="AD871" s="338"/>
      <c r="AE871" s="338"/>
      <c r="AF871" s="338"/>
      <c r="AG871" s="338"/>
      <c r="AH871" s="338"/>
    </row>
    <row r="873" spans="1:34" ht="15.75" x14ac:dyDescent="0.25">
      <c r="A873" s="447"/>
      <c r="B873" s="447"/>
      <c r="C873" s="447"/>
      <c r="D873" s="479" t="s">
        <v>1786</v>
      </c>
      <c r="E873" s="447"/>
      <c r="F873" s="447"/>
      <c r="G873" s="447"/>
      <c r="H873" s="447"/>
      <c r="I873" s="447"/>
      <c r="J873" s="447"/>
      <c r="K873" s="447"/>
      <c r="L873" s="447"/>
      <c r="M873" s="447"/>
      <c r="N873" s="447"/>
      <c r="O873" s="447"/>
      <c r="P873" s="447"/>
      <c r="Q873" s="447"/>
      <c r="R873" s="447"/>
      <c r="S873" s="447"/>
      <c r="T873" s="447"/>
      <c r="U873" s="447"/>
      <c r="V873" s="447"/>
      <c r="W873" s="447"/>
      <c r="X873" s="447"/>
      <c r="Y873" s="447"/>
      <c r="Z873" s="447"/>
      <c r="AA873" s="447"/>
      <c r="AB873" s="447"/>
      <c r="AC873" s="447"/>
      <c r="AD873" s="447"/>
      <c r="AE873" s="447"/>
      <c r="AF873" s="447"/>
      <c r="AG873" s="447"/>
      <c r="AH873" s="447"/>
    </row>
    <row r="875" spans="1:34" x14ac:dyDescent="0.2">
      <c r="A875" s="461" t="s">
        <v>897</v>
      </c>
      <c r="B875" s="461"/>
      <c r="C875" s="461"/>
      <c r="D875" s="461" t="s">
        <v>1787</v>
      </c>
      <c r="E875" s="461"/>
      <c r="F875" s="461"/>
      <c r="G875" s="461"/>
      <c r="H875" s="461"/>
      <c r="I875" s="461"/>
    </row>
    <row r="877" spans="1:34" x14ac:dyDescent="0.2">
      <c r="A877" s="729" t="s">
        <v>2749</v>
      </c>
      <c r="B877" s="729"/>
      <c r="C877" s="729"/>
      <c r="D877" s="729"/>
      <c r="E877" s="729"/>
      <c r="F877" s="729"/>
      <c r="G877" s="729"/>
      <c r="H877" s="729"/>
      <c r="I877" s="729"/>
      <c r="J877" s="729"/>
      <c r="K877" s="729"/>
      <c r="L877" s="729"/>
      <c r="M877" s="729"/>
      <c r="N877" s="729"/>
      <c r="O877" s="729"/>
      <c r="P877" s="729"/>
      <c r="Q877" s="729"/>
      <c r="R877" s="729"/>
      <c r="S877" s="729"/>
      <c r="T877" s="729"/>
      <c r="U877" s="729"/>
      <c r="V877" s="729"/>
      <c r="W877" s="729"/>
      <c r="X877" s="729"/>
      <c r="Y877" s="729"/>
      <c r="Z877" s="729"/>
      <c r="AA877" s="729"/>
      <c r="AB877" s="729"/>
      <c r="AC877" s="729"/>
      <c r="AD877" s="729"/>
      <c r="AE877" s="729"/>
      <c r="AF877" s="729"/>
      <c r="AG877" s="729"/>
      <c r="AH877" s="729"/>
    </row>
    <row r="878" spans="1:34" x14ac:dyDescent="0.2">
      <c r="A878" s="729"/>
      <c r="B878" s="729"/>
      <c r="C878" s="729"/>
      <c r="D878" s="729"/>
      <c r="E878" s="729"/>
      <c r="F878" s="729"/>
      <c r="G878" s="729"/>
      <c r="H878" s="729"/>
      <c r="I878" s="729"/>
      <c r="J878" s="729"/>
      <c r="K878" s="729"/>
      <c r="L878" s="729"/>
      <c r="M878" s="729"/>
      <c r="N878" s="729"/>
      <c r="O878" s="729"/>
      <c r="P878" s="729"/>
      <c r="Q878" s="729"/>
      <c r="R878" s="729"/>
      <c r="S878" s="729"/>
      <c r="T878" s="729"/>
      <c r="U878" s="729"/>
      <c r="V878" s="729"/>
      <c r="W878" s="729"/>
      <c r="X878" s="729"/>
      <c r="Y878" s="729"/>
      <c r="Z878" s="729"/>
      <c r="AA878" s="729"/>
      <c r="AB878" s="729"/>
      <c r="AC878" s="729"/>
      <c r="AD878" s="729"/>
      <c r="AE878" s="729"/>
      <c r="AF878" s="729"/>
      <c r="AG878" s="729"/>
      <c r="AH878" s="729"/>
    </row>
    <row r="880" spans="1:34" x14ac:dyDescent="0.2">
      <c r="A880" s="421" t="s">
        <v>2748</v>
      </c>
    </row>
    <row r="881" spans="1:36" x14ac:dyDescent="0.2">
      <c r="AJ881" s="349" t="s">
        <v>2381</v>
      </c>
    </row>
    <row r="882" spans="1:36" x14ac:dyDescent="0.2">
      <c r="A882" s="1082" t="s">
        <v>1529</v>
      </c>
      <c r="B882" s="1083"/>
      <c r="C882" s="1083"/>
      <c r="D882" s="1083"/>
      <c r="E882" s="1083"/>
      <c r="F882" s="1083"/>
      <c r="G882" s="1083"/>
      <c r="H882" s="1083"/>
      <c r="I882" s="1083"/>
      <c r="J882" s="1083"/>
      <c r="K882" s="1083"/>
      <c r="L882" s="1083"/>
      <c r="M882" s="1083"/>
      <c r="N882" s="1083"/>
      <c r="O882" s="1083"/>
      <c r="P882" s="1083"/>
      <c r="Q882" s="1084"/>
      <c r="R882" s="1082" t="s">
        <v>633</v>
      </c>
      <c r="S882" s="1083"/>
      <c r="T882" s="1083"/>
      <c r="U882" s="1083"/>
      <c r="V882" s="1083"/>
      <c r="W882" s="1083"/>
      <c r="X882" s="1083"/>
      <c r="Y882" s="1083"/>
      <c r="Z882" s="1083"/>
      <c r="AA882" s="1083"/>
      <c r="AB882" s="1083"/>
      <c r="AC882" s="1083"/>
      <c r="AD882" s="1083"/>
      <c r="AE882" s="1083"/>
      <c r="AF882" s="1083"/>
      <c r="AG882" s="1083"/>
      <c r="AH882" s="1084"/>
    </row>
    <row r="883" spans="1:36" x14ac:dyDescent="0.2">
      <c r="A883" s="745" t="s">
        <v>1788</v>
      </c>
      <c r="B883" s="746"/>
      <c r="C883" s="746"/>
      <c r="D883" s="746"/>
      <c r="E883" s="746"/>
      <c r="F883" s="746"/>
      <c r="G883" s="746"/>
      <c r="H883" s="746"/>
      <c r="I883" s="746"/>
      <c r="J883" s="746"/>
      <c r="K883" s="746"/>
      <c r="L883" s="746"/>
      <c r="M883" s="746"/>
      <c r="N883" s="746"/>
      <c r="O883" s="746"/>
      <c r="P883" s="746"/>
      <c r="Q883" s="747"/>
      <c r="R883" s="1058">
        <v>317432</v>
      </c>
      <c r="S883" s="1059"/>
      <c r="T883" s="1059"/>
      <c r="U883" s="1059"/>
      <c r="V883" s="1059"/>
      <c r="W883" s="1059"/>
      <c r="X883" s="1059"/>
      <c r="Y883" s="1059"/>
      <c r="Z883" s="1059"/>
      <c r="AA883" s="1059"/>
      <c r="AB883" s="1059"/>
      <c r="AC883" s="1059"/>
      <c r="AD883" s="1059"/>
      <c r="AE883" s="1059"/>
      <c r="AF883" s="1059"/>
      <c r="AG883" s="1059"/>
      <c r="AH883" s="1060"/>
      <c r="AI883" s="271" t="str">
        <f>IF(ROUND(R883-VZaS!E67,0)=0,"","CHYBA")</f>
        <v/>
      </c>
      <c r="AJ883" s="271" t="s">
        <v>2379</v>
      </c>
    </row>
    <row r="884" spans="1:36" x14ac:dyDescent="0.2">
      <c r="A884" s="1007" t="s">
        <v>1789</v>
      </c>
      <c r="B884" s="855"/>
      <c r="C884" s="855"/>
      <c r="D884" s="855"/>
      <c r="E884" s="855"/>
      <c r="F884" s="855"/>
      <c r="G884" s="855"/>
      <c r="H884" s="855"/>
      <c r="I884" s="855"/>
      <c r="J884" s="855"/>
      <c r="K884" s="855"/>
      <c r="L884" s="855"/>
      <c r="M884" s="855"/>
      <c r="N884" s="855"/>
      <c r="O884" s="855"/>
      <c r="P884" s="855"/>
      <c r="Q884" s="1008"/>
      <c r="R884" s="1082" t="s">
        <v>1790</v>
      </c>
      <c r="S884" s="1083"/>
      <c r="T884" s="1083"/>
      <c r="U884" s="1083"/>
      <c r="V884" s="1083"/>
      <c r="W884" s="1083"/>
      <c r="X884" s="1083"/>
      <c r="Y884" s="1083"/>
      <c r="Z884" s="1083"/>
      <c r="AA884" s="1083"/>
      <c r="AB884" s="1083"/>
      <c r="AC884" s="1083"/>
      <c r="AD884" s="1083"/>
      <c r="AE884" s="1083"/>
      <c r="AF884" s="1083"/>
      <c r="AG884" s="1083"/>
      <c r="AH884" s="1084"/>
    </row>
    <row r="885" spans="1:36" x14ac:dyDescent="0.2">
      <c r="A885" s="745" t="s">
        <v>1791</v>
      </c>
      <c r="B885" s="746"/>
      <c r="C885" s="746"/>
      <c r="D885" s="746"/>
      <c r="E885" s="746"/>
      <c r="F885" s="746"/>
      <c r="G885" s="746"/>
      <c r="H885" s="746"/>
      <c r="I885" s="746"/>
      <c r="J885" s="746"/>
      <c r="K885" s="746"/>
      <c r="L885" s="746"/>
      <c r="M885" s="746"/>
      <c r="N885" s="746"/>
      <c r="O885" s="746"/>
      <c r="P885" s="746"/>
      <c r="Q885" s="747"/>
      <c r="R885" s="879"/>
      <c r="S885" s="880"/>
      <c r="T885" s="880"/>
      <c r="U885" s="880"/>
      <c r="V885" s="880"/>
      <c r="W885" s="880"/>
      <c r="X885" s="880"/>
      <c r="Y885" s="880"/>
      <c r="Z885" s="880"/>
      <c r="AA885" s="880"/>
      <c r="AB885" s="880"/>
      <c r="AC885" s="880"/>
      <c r="AD885" s="880"/>
      <c r="AE885" s="880"/>
      <c r="AF885" s="880"/>
      <c r="AG885" s="880"/>
      <c r="AH885" s="881"/>
    </row>
    <row r="886" spans="1:36" x14ac:dyDescent="0.2">
      <c r="A886" s="745" t="s">
        <v>1792</v>
      </c>
      <c r="B886" s="746"/>
      <c r="C886" s="746"/>
      <c r="D886" s="746"/>
      <c r="E886" s="746"/>
      <c r="F886" s="746"/>
      <c r="G886" s="746"/>
      <c r="H886" s="746"/>
      <c r="I886" s="746"/>
      <c r="J886" s="746"/>
      <c r="K886" s="746"/>
      <c r="L886" s="746"/>
      <c r="M886" s="746"/>
      <c r="N886" s="746"/>
      <c r="O886" s="746"/>
      <c r="P886" s="746"/>
      <c r="Q886" s="747"/>
      <c r="R886" s="733"/>
      <c r="S886" s="734"/>
      <c r="T886" s="734"/>
      <c r="U886" s="734"/>
      <c r="V886" s="734"/>
      <c r="W886" s="734"/>
      <c r="X886" s="734"/>
      <c r="Y886" s="734"/>
      <c r="Z886" s="734"/>
      <c r="AA886" s="734"/>
      <c r="AB886" s="734"/>
      <c r="AC886" s="734"/>
      <c r="AD886" s="734"/>
      <c r="AE886" s="734"/>
      <c r="AF886" s="734"/>
      <c r="AG886" s="734"/>
      <c r="AH886" s="735"/>
    </row>
    <row r="887" spans="1:36" x14ac:dyDescent="0.2">
      <c r="A887" s="745" t="s">
        <v>1793</v>
      </c>
      <c r="B887" s="746"/>
      <c r="C887" s="746"/>
      <c r="D887" s="746"/>
      <c r="E887" s="746"/>
      <c r="F887" s="746"/>
      <c r="G887" s="746"/>
      <c r="H887" s="746"/>
      <c r="I887" s="746"/>
      <c r="J887" s="746"/>
      <c r="K887" s="746"/>
      <c r="L887" s="746"/>
      <c r="M887" s="746"/>
      <c r="N887" s="746"/>
      <c r="O887" s="746"/>
      <c r="P887" s="746"/>
      <c r="Q887" s="747"/>
      <c r="R887" s="733"/>
      <c r="S887" s="734"/>
      <c r="T887" s="734"/>
      <c r="U887" s="734"/>
      <c r="V887" s="734"/>
      <c r="W887" s="734"/>
      <c r="X887" s="734"/>
      <c r="Y887" s="734"/>
      <c r="Z887" s="734"/>
      <c r="AA887" s="734"/>
      <c r="AB887" s="734"/>
      <c r="AC887" s="734"/>
      <c r="AD887" s="734"/>
      <c r="AE887" s="734"/>
      <c r="AF887" s="734"/>
      <c r="AG887" s="734"/>
      <c r="AH887" s="735"/>
    </row>
    <row r="888" spans="1:36" x14ac:dyDescent="0.2">
      <c r="A888" s="745" t="s">
        <v>1794</v>
      </c>
      <c r="B888" s="746"/>
      <c r="C888" s="746"/>
      <c r="D888" s="746"/>
      <c r="E888" s="746"/>
      <c r="F888" s="746"/>
      <c r="G888" s="746"/>
      <c r="H888" s="746"/>
      <c r="I888" s="746"/>
      <c r="J888" s="746"/>
      <c r="K888" s="746"/>
      <c r="L888" s="746"/>
      <c r="M888" s="746"/>
      <c r="N888" s="746"/>
      <c r="O888" s="746"/>
      <c r="P888" s="746"/>
      <c r="Q888" s="747"/>
      <c r="R888" s="733"/>
      <c r="S888" s="734"/>
      <c r="T888" s="734"/>
      <c r="U888" s="734"/>
      <c r="V888" s="734"/>
      <c r="W888" s="734"/>
      <c r="X888" s="734"/>
      <c r="Y888" s="734"/>
      <c r="Z888" s="734"/>
      <c r="AA888" s="734"/>
      <c r="AB888" s="734"/>
      <c r="AC888" s="734"/>
      <c r="AD888" s="734"/>
      <c r="AE888" s="734"/>
      <c r="AF888" s="734"/>
      <c r="AG888" s="734"/>
      <c r="AH888" s="735"/>
    </row>
    <row r="889" spans="1:36" x14ac:dyDescent="0.2">
      <c r="A889" s="745" t="s">
        <v>1795</v>
      </c>
      <c r="B889" s="746"/>
      <c r="C889" s="746"/>
      <c r="D889" s="746"/>
      <c r="E889" s="746"/>
      <c r="F889" s="746"/>
      <c r="G889" s="746"/>
      <c r="H889" s="746"/>
      <c r="I889" s="746"/>
      <c r="J889" s="746"/>
      <c r="K889" s="746"/>
      <c r="L889" s="746"/>
      <c r="M889" s="746"/>
      <c r="N889" s="746"/>
      <c r="O889" s="746"/>
      <c r="P889" s="746"/>
      <c r="Q889" s="747"/>
      <c r="R889" s="733"/>
      <c r="S889" s="734"/>
      <c r="T889" s="734"/>
      <c r="U889" s="734"/>
      <c r="V889" s="734"/>
      <c r="W889" s="734"/>
      <c r="X889" s="734"/>
      <c r="Y889" s="734"/>
      <c r="Z889" s="734"/>
      <c r="AA889" s="734"/>
      <c r="AB889" s="734"/>
      <c r="AC889" s="734"/>
      <c r="AD889" s="734"/>
      <c r="AE889" s="734"/>
      <c r="AF889" s="734"/>
      <c r="AG889" s="734"/>
      <c r="AH889" s="735"/>
    </row>
    <row r="890" spans="1:36" x14ac:dyDescent="0.2">
      <c r="A890" s="745" t="s">
        <v>1796</v>
      </c>
      <c r="B890" s="746"/>
      <c r="C890" s="746"/>
      <c r="D890" s="746"/>
      <c r="E890" s="746"/>
      <c r="F890" s="746"/>
      <c r="G890" s="746"/>
      <c r="H890" s="746"/>
      <c r="I890" s="746"/>
      <c r="J890" s="746"/>
      <c r="K890" s="746"/>
      <c r="L890" s="746"/>
      <c r="M890" s="746"/>
      <c r="N890" s="746"/>
      <c r="O890" s="746"/>
      <c r="P890" s="746"/>
      <c r="Q890" s="747"/>
      <c r="R890" s="733">
        <v>317432</v>
      </c>
      <c r="S890" s="734"/>
      <c r="T890" s="734"/>
      <c r="U890" s="734"/>
      <c r="V890" s="734"/>
      <c r="W890" s="734"/>
      <c r="X890" s="734"/>
      <c r="Y890" s="734"/>
      <c r="Z890" s="734"/>
      <c r="AA890" s="734"/>
      <c r="AB890" s="734"/>
      <c r="AC890" s="734"/>
      <c r="AD890" s="734"/>
      <c r="AE890" s="734"/>
      <c r="AF890" s="734"/>
      <c r="AG890" s="734"/>
      <c r="AH890" s="735"/>
    </row>
    <row r="891" spans="1:36" x14ac:dyDescent="0.2">
      <c r="A891" s="745" t="s">
        <v>1797</v>
      </c>
      <c r="B891" s="746"/>
      <c r="C891" s="746"/>
      <c r="D891" s="746"/>
      <c r="E891" s="746"/>
      <c r="F891" s="746"/>
      <c r="G891" s="746"/>
      <c r="H891" s="746"/>
      <c r="I891" s="746"/>
      <c r="J891" s="746"/>
      <c r="K891" s="746"/>
      <c r="L891" s="746"/>
      <c r="M891" s="746"/>
      <c r="N891" s="746"/>
      <c r="O891" s="746"/>
      <c r="P891" s="746"/>
      <c r="Q891" s="747"/>
      <c r="R891" s="733"/>
      <c r="S891" s="734"/>
      <c r="T891" s="734"/>
      <c r="U891" s="734"/>
      <c r="V891" s="734"/>
      <c r="W891" s="734"/>
      <c r="X891" s="734"/>
      <c r="Y891" s="734"/>
      <c r="Z891" s="734"/>
      <c r="AA891" s="734"/>
      <c r="AB891" s="734"/>
      <c r="AC891" s="734"/>
      <c r="AD891" s="734"/>
      <c r="AE891" s="734"/>
      <c r="AF891" s="734"/>
      <c r="AG891" s="734"/>
      <c r="AH891" s="735"/>
    </row>
    <row r="892" spans="1:36" x14ac:dyDescent="0.2">
      <c r="A892" s="745" t="s">
        <v>1798</v>
      </c>
      <c r="B892" s="746"/>
      <c r="C892" s="746"/>
      <c r="D892" s="746"/>
      <c r="E892" s="746"/>
      <c r="F892" s="746"/>
      <c r="G892" s="746"/>
      <c r="H892" s="746"/>
      <c r="I892" s="746"/>
      <c r="J892" s="746"/>
      <c r="K892" s="746"/>
      <c r="L892" s="746"/>
      <c r="M892" s="746"/>
      <c r="N892" s="746"/>
      <c r="O892" s="746"/>
      <c r="P892" s="746"/>
      <c r="Q892" s="747"/>
      <c r="R892" s="733"/>
      <c r="S892" s="734"/>
      <c r="T892" s="734"/>
      <c r="U892" s="734"/>
      <c r="V892" s="734"/>
      <c r="W892" s="734"/>
      <c r="X892" s="734"/>
      <c r="Y892" s="734"/>
      <c r="Z892" s="734"/>
      <c r="AA892" s="734"/>
      <c r="AB892" s="734"/>
      <c r="AC892" s="734"/>
      <c r="AD892" s="734"/>
      <c r="AE892" s="734"/>
      <c r="AF892" s="734"/>
      <c r="AG892" s="734"/>
      <c r="AH892" s="735"/>
    </row>
    <row r="893" spans="1:36" x14ac:dyDescent="0.2">
      <c r="A893" s="745" t="s">
        <v>1539</v>
      </c>
      <c r="B893" s="746"/>
      <c r="C893" s="746"/>
      <c r="D893" s="746"/>
      <c r="E893" s="746"/>
      <c r="F893" s="746"/>
      <c r="G893" s="746"/>
      <c r="H893" s="746"/>
      <c r="I893" s="746"/>
      <c r="J893" s="746"/>
      <c r="K893" s="746"/>
      <c r="L893" s="746"/>
      <c r="M893" s="746"/>
      <c r="N893" s="746"/>
      <c r="O893" s="746"/>
      <c r="P893" s="746"/>
      <c r="Q893" s="747"/>
      <c r="R893" s="733">
        <f>R885+R886+R887+R888+R889+R890+R891+R892</f>
        <v>317432</v>
      </c>
      <c r="S893" s="734"/>
      <c r="T893" s="734"/>
      <c r="U893" s="734"/>
      <c r="V893" s="734"/>
      <c r="W893" s="734"/>
      <c r="X893" s="734"/>
      <c r="Y893" s="734"/>
      <c r="Z893" s="734"/>
      <c r="AA893" s="734"/>
      <c r="AB893" s="734"/>
      <c r="AC893" s="734"/>
      <c r="AD893" s="734"/>
      <c r="AE893" s="734"/>
      <c r="AF893" s="734"/>
      <c r="AG893" s="734"/>
      <c r="AH893" s="735"/>
      <c r="AI893" s="271" t="str">
        <f>IF(ROUND(R893-R883,0)=0,"","CHYBA")</f>
        <v/>
      </c>
      <c r="AJ893" s="271" t="s">
        <v>2378</v>
      </c>
    </row>
    <row r="894" spans="1:36" x14ac:dyDescent="0.2">
      <c r="A894" s="462"/>
      <c r="B894" s="462"/>
      <c r="C894" s="462"/>
      <c r="D894" s="462"/>
      <c r="E894" s="462"/>
      <c r="F894" s="462"/>
      <c r="G894" s="462"/>
      <c r="H894" s="462"/>
      <c r="I894" s="462"/>
      <c r="J894" s="462"/>
      <c r="K894" s="462"/>
      <c r="L894" s="462"/>
      <c r="M894" s="462"/>
      <c r="N894" s="462"/>
      <c r="O894" s="462"/>
      <c r="P894" s="462"/>
      <c r="Q894" s="462"/>
      <c r="R894" s="452"/>
      <c r="S894" s="452"/>
      <c r="T894" s="452"/>
      <c r="U894" s="452"/>
      <c r="V894" s="452"/>
      <c r="W894" s="452"/>
      <c r="X894" s="452"/>
      <c r="Y894" s="452"/>
      <c r="Z894" s="452"/>
      <c r="AA894" s="452"/>
      <c r="AB894" s="452"/>
      <c r="AC894" s="452"/>
      <c r="AD894" s="452"/>
      <c r="AE894" s="452"/>
      <c r="AF894" s="452"/>
      <c r="AG894" s="452"/>
      <c r="AH894" s="452"/>
    </row>
    <row r="895" spans="1:36" hidden="1" x14ac:dyDescent="0.2"/>
    <row r="896" spans="1:36" hidden="1" x14ac:dyDescent="0.2">
      <c r="A896" s="1082" t="s">
        <v>1529</v>
      </c>
      <c r="B896" s="1083"/>
      <c r="C896" s="1083"/>
      <c r="D896" s="1083"/>
      <c r="E896" s="1083"/>
      <c r="F896" s="1083"/>
      <c r="G896" s="1083"/>
      <c r="H896" s="1083"/>
      <c r="I896" s="1083"/>
      <c r="J896" s="1083"/>
      <c r="K896" s="1083"/>
      <c r="L896" s="1083"/>
      <c r="M896" s="1083"/>
      <c r="N896" s="1083"/>
      <c r="O896" s="1083"/>
      <c r="P896" s="1083"/>
      <c r="Q896" s="1084"/>
      <c r="R896" s="1082" t="s">
        <v>633</v>
      </c>
      <c r="S896" s="1083"/>
      <c r="T896" s="1083"/>
      <c r="U896" s="1083"/>
      <c r="V896" s="1083"/>
      <c r="W896" s="1083"/>
      <c r="X896" s="1083"/>
      <c r="Y896" s="1083"/>
      <c r="Z896" s="1083"/>
      <c r="AA896" s="1083"/>
      <c r="AB896" s="1083"/>
      <c r="AC896" s="1083"/>
      <c r="AD896" s="1083"/>
      <c r="AE896" s="1083"/>
      <c r="AF896" s="1083"/>
      <c r="AG896" s="1083"/>
      <c r="AH896" s="1084"/>
    </row>
    <row r="897" spans="1:36" hidden="1" x14ac:dyDescent="0.2">
      <c r="A897" s="745" t="s">
        <v>1799</v>
      </c>
      <c r="B897" s="746"/>
      <c r="C897" s="746"/>
      <c r="D897" s="746"/>
      <c r="E897" s="746"/>
      <c r="F897" s="746"/>
      <c r="G897" s="746"/>
      <c r="H897" s="746"/>
      <c r="I897" s="746"/>
      <c r="J897" s="746"/>
      <c r="K897" s="746"/>
      <c r="L897" s="746"/>
      <c r="M897" s="746"/>
      <c r="N897" s="746"/>
      <c r="O897" s="746"/>
      <c r="P897" s="746"/>
      <c r="Q897" s="747"/>
      <c r="R897" s="1058"/>
      <c r="S897" s="1059"/>
      <c r="T897" s="1059"/>
      <c r="U897" s="1059"/>
      <c r="V897" s="1059"/>
      <c r="W897" s="1059"/>
      <c r="X897" s="1059"/>
      <c r="Y897" s="1059"/>
      <c r="Z897" s="1059"/>
      <c r="AA897" s="1059"/>
      <c r="AB897" s="1059"/>
      <c r="AC897" s="1059"/>
      <c r="AD897" s="1059"/>
      <c r="AE897" s="1059"/>
      <c r="AF897" s="1059"/>
      <c r="AG897" s="1059"/>
      <c r="AH897" s="1060"/>
      <c r="AI897" s="271" t="str">
        <f>IF(ROUND(R897-VZaS!E67,0)=0,"","CHYBA")</f>
        <v>CHYBA</v>
      </c>
      <c r="AJ897" s="271" t="s">
        <v>2380</v>
      </c>
    </row>
    <row r="898" spans="1:36" hidden="1" x14ac:dyDescent="0.2">
      <c r="A898" s="1007" t="s">
        <v>1800</v>
      </c>
      <c r="B898" s="855"/>
      <c r="C898" s="855"/>
      <c r="D898" s="855"/>
      <c r="E898" s="855"/>
      <c r="F898" s="855"/>
      <c r="G898" s="855"/>
      <c r="H898" s="855"/>
      <c r="I898" s="855"/>
      <c r="J898" s="855"/>
      <c r="K898" s="855"/>
      <c r="L898" s="855"/>
      <c r="M898" s="855"/>
      <c r="N898" s="855"/>
      <c r="O898" s="855"/>
      <c r="P898" s="855"/>
      <c r="Q898" s="1008"/>
      <c r="R898" s="1082" t="s">
        <v>1790</v>
      </c>
      <c r="S898" s="1083"/>
      <c r="T898" s="1083"/>
      <c r="U898" s="1083"/>
      <c r="V898" s="1083"/>
      <c r="W898" s="1083"/>
      <c r="X898" s="1083"/>
      <c r="Y898" s="1083"/>
      <c r="Z898" s="1083"/>
      <c r="AA898" s="1083"/>
      <c r="AB898" s="1083"/>
      <c r="AC898" s="1083"/>
      <c r="AD898" s="1083"/>
      <c r="AE898" s="1083"/>
      <c r="AF898" s="1083"/>
      <c r="AG898" s="1083"/>
      <c r="AH898" s="1084"/>
    </row>
    <row r="899" spans="1:36" hidden="1" x14ac:dyDescent="0.2">
      <c r="A899" s="745" t="s">
        <v>1801</v>
      </c>
      <c r="B899" s="746"/>
      <c r="C899" s="746"/>
      <c r="D899" s="746"/>
      <c r="E899" s="746"/>
      <c r="F899" s="746"/>
      <c r="G899" s="746"/>
      <c r="H899" s="746"/>
      <c r="I899" s="746"/>
      <c r="J899" s="746"/>
      <c r="K899" s="746"/>
      <c r="L899" s="746"/>
      <c r="M899" s="746"/>
      <c r="N899" s="746"/>
      <c r="O899" s="746"/>
      <c r="P899" s="746"/>
      <c r="Q899" s="747"/>
      <c r="R899" s="879"/>
      <c r="S899" s="880"/>
      <c r="T899" s="880"/>
      <c r="U899" s="880"/>
      <c r="V899" s="880"/>
      <c r="W899" s="880"/>
      <c r="X899" s="880"/>
      <c r="Y899" s="880"/>
      <c r="Z899" s="880"/>
      <c r="AA899" s="880"/>
      <c r="AB899" s="880"/>
      <c r="AC899" s="880"/>
      <c r="AD899" s="880"/>
      <c r="AE899" s="880"/>
      <c r="AF899" s="880"/>
      <c r="AG899" s="880"/>
      <c r="AH899" s="881"/>
    </row>
    <row r="900" spans="1:36" hidden="1" x14ac:dyDescent="0.2">
      <c r="A900" s="745" t="s">
        <v>1802</v>
      </c>
      <c r="B900" s="746"/>
      <c r="C900" s="746"/>
      <c r="D900" s="746"/>
      <c r="E900" s="746"/>
      <c r="F900" s="746"/>
      <c r="G900" s="746"/>
      <c r="H900" s="746"/>
      <c r="I900" s="746"/>
      <c r="J900" s="746"/>
      <c r="K900" s="746"/>
      <c r="L900" s="746"/>
      <c r="M900" s="746"/>
      <c r="N900" s="746"/>
      <c r="O900" s="746"/>
      <c r="P900" s="746"/>
      <c r="Q900" s="747"/>
      <c r="R900" s="733"/>
      <c r="S900" s="734"/>
      <c r="T900" s="734"/>
      <c r="U900" s="734"/>
      <c r="V900" s="734"/>
      <c r="W900" s="734"/>
      <c r="X900" s="734"/>
      <c r="Y900" s="734"/>
      <c r="Z900" s="734"/>
      <c r="AA900" s="734"/>
      <c r="AB900" s="734"/>
      <c r="AC900" s="734"/>
      <c r="AD900" s="734"/>
      <c r="AE900" s="734"/>
      <c r="AF900" s="734"/>
      <c r="AG900" s="734"/>
      <c r="AH900" s="735"/>
    </row>
    <row r="901" spans="1:36" hidden="1" x14ac:dyDescent="0.2">
      <c r="A901" s="745" t="s">
        <v>1803</v>
      </c>
      <c r="B901" s="746"/>
      <c r="C901" s="746"/>
      <c r="D901" s="746"/>
      <c r="E901" s="746"/>
      <c r="F901" s="746"/>
      <c r="G901" s="746"/>
      <c r="H901" s="746"/>
      <c r="I901" s="746"/>
      <c r="J901" s="746"/>
      <c r="K901" s="746"/>
      <c r="L901" s="746"/>
      <c r="M901" s="746"/>
      <c r="N901" s="746"/>
      <c r="O901" s="746"/>
      <c r="P901" s="746"/>
      <c r="Q901" s="747"/>
      <c r="R901" s="733"/>
      <c r="S901" s="734"/>
      <c r="T901" s="734"/>
      <c r="U901" s="734"/>
      <c r="V901" s="734"/>
      <c r="W901" s="734"/>
      <c r="X901" s="734"/>
      <c r="Y901" s="734"/>
      <c r="Z901" s="734"/>
      <c r="AA901" s="734"/>
      <c r="AB901" s="734"/>
      <c r="AC901" s="734"/>
      <c r="AD901" s="734"/>
      <c r="AE901" s="734"/>
      <c r="AF901" s="734"/>
      <c r="AG901" s="734"/>
      <c r="AH901" s="735"/>
    </row>
    <row r="902" spans="1:36" hidden="1" x14ac:dyDescent="0.2">
      <c r="A902" s="745" t="s">
        <v>1804</v>
      </c>
      <c r="B902" s="746"/>
      <c r="C902" s="746"/>
      <c r="D902" s="746"/>
      <c r="E902" s="746"/>
      <c r="F902" s="746"/>
      <c r="G902" s="746"/>
      <c r="H902" s="746"/>
      <c r="I902" s="746"/>
      <c r="J902" s="746"/>
      <c r="K902" s="746"/>
      <c r="L902" s="746"/>
      <c r="M902" s="746"/>
      <c r="N902" s="746"/>
      <c r="O902" s="746"/>
      <c r="P902" s="746"/>
      <c r="Q902" s="747"/>
      <c r="R902" s="733"/>
      <c r="S902" s="734"/>
      <c r="T902" s="734"/>
      <c r="U902" s="734"/>
      <c r="V902" s="734"/>
      <c r="W902" s="734"/>
      <c r="X902" s="734"/>
      <c r="Y902" s="734"/>
      <c r="Z902" s="734"/>
      <c r="AA902" s="734"/>
      <c r="AB902" s="734"/>
      <c r="AC902" s="734"/>
      <c r="AD902" s="734"/>
      <c r="AE902" s="734"/>
      <c r="AF902" s="734"/>
      <c r="AG902" s="734"/>
      <c r="AH902" s="735"/>
    </row>
    <row r="903" spans="1:36" hidden="1" x14ac:dyDescent="0.2">
      <c r="A903" s="745" t="s">
        <v>1805</v>
      </c>
      <c r="B903" s="746"/>
      <c r="C903" s="746"/>
      <c r="D903" s="746"/>
      <c r="E903" s="746"/>
      <c r="F903" s="746"/>
      <c r="G903" s="746"/>
      <c r="H903" s="746"/>
      <c r="I903" s="746"/>
      <c r="J903" s="746"/>
      <c r="K903" s="746"/>
      <c r="L903" s="746"/>
      <c r="M903" s="746"/>
      <c r="N903" s="746"/>
      <c r="O903" s="746"/>
      <c r="P903" s="746"/>
      <c r="Q903" s="747"/>
      <c r="R903" s="733"/>
      <c r="S903" s="734"/>
      <c r="T903" s="734"/>
      <c r="U903" s="734"/>
      <c r="V903" s="734"/>
      <c r="W903" s="734"/>
      <c r="X903" s="734"/>
      <c r="Y903" s="734"/>
      <c r="Z903" s="734"/>
      <c r="AA903" s="734"/>
      <c r="AB903" s="734"/>
      <c r="AC903" s="734"/>
      <c r="AD903" s="734"/>
      <c r="AE903" s="734"/>
      <c r="AF903" s="734"/>
      <c r="AG903" s="734"/>
      <c r="AH903" s="735"/>
    </row>
    <row r="904" spans="1:36" hidden="1" x14ac:dyDescent="0.2">
      <c r="A904" s="745" t="s">
        <v>1798</v>
      </c>
      <c r="B904" s="746"/>
      <c r="C904" s="746"/>
      <c r="D904" s="746"/>
      <c r="E904" s="746"/>
      <c r="F904" s="746"/>
      <c r="G904" s="746"/>
      <c r="H904" s="746"/>
      <c r="I904" s="746"/>
      <c r="J904" s="746"/>
      <c r="K904" s="746"/>
      <c r="L904" s="746"/>
      <c r="M904" s="746"/>
      <c r="N904" s="746"/>
      <c r="O904" s="746"/>
      <c r="P904" s="746"/>
      <c r="Q904" s="747"/>
      <c r="R904" s="733"/>
      <c r="S904" s="734"/>
      <c r="T904" s="734"/>
      <c r="U904" s="734"/>
      <c r="V904" s="734"/>
      <c r="W904" s="734"/>
      <c r="X904" s="734"/>
      <c r="Y904" s="734"/>
      <c r="Z904" s="734"/>
      <c r="AA904" s="734"/>
      <c r="AB904" s="734"/>
      <c r="AC904" s="734"/>
      <c r="AD904" s="734"/>
      <c r="AE904" s="734"/>
      <c r="AF904" s="734"/>
      <c r="AG904" s="734"/>
      <c r="AH904" s="735"/>
    </row>
    <row r="905" spans="1:36" hidden="1" x14ac:dyDescent="0.2">
      <c r="A905" s="745" t="s">
        <v>1539</v>
      </c>
      <c r="B905" s="746"/>
      <c r="C905" s="746"/>
      <c r="D905" s="746"/>
      <c r="E905" s="746"/>
      <c r="F905" s="746"/>
      <c r="G905" s="746"/>
      <c r="H905" s="746"/>
      <c r="I905" s="746"/>
      <c r="J905" s="746"/>
      <c r="K905" s="746"/>
      <c r="L905" s="746"/>
      <c r="M905" s="746"/>
      <c r="N905" s="746"/>
      <c r="O905" s="746"/>
      <c r="P905" s="746"/>
      <c r="Q905" s="747"/>
      <c r="R905" s="733">
        <f>R899+R900+R901+R902+R903+R904</f>
        <v>0</v>
      </c>
      <c r="S905" s="734"/>
      <c r="T905" s="734"/>
      <c r="U905" s="734"/>
      <c r="V905" s="734"/>
      <c r="W905" s="734"/>
      <c r="X905" s="734"/>
      <c r="Y905" s="734"/>
      <c r="Z905" s="734"/>
      <c r="AA905" s="734"/>
      <c r="AB905" s="734"/>
      <c r="AC905" s="734"/>
      <c r="AD905" s="734"/>
      <c r="AE905" s="734"/>
      <c r="AF905" s="734"/>
      <c r="AG905" s="734"/>
      <c r="AH905" s="735"/>
      <c r="AI905" s="271" t="str">
        <f>IF(ROUND(R905-R897,0)=0,"","CHYBA")</f>
        <v/>
      </c>
      <c r="AJ905" s="271" t="s">
        <v>2378</v>
      </c>
    </row>
    <row r="906" spans="1:36" hidden="1" x14ac:dyDescent="0.2"/>
    <row r="908" spans="1:36" x14ac:dyDescent="0.2">
      <c r="A908" s="421" t="s">
        <v>1806</v>
      </c>
    </row>
    <row r="910" spans="1:36" x14ac:dyDescent="0.2">
      <c r="A910" s="421" t="s">
        <v>1807</v>
      </c>
    </row>
    <row r="912" spans="1:36" x14ac:dyDescent="0.2">
      <c r="A912" s="1104" t="s">
        <v>1808</v>
      </c>
      <c r="B912" s="1105"/>
      <c r="C912" s="1105"/>
      <c r="D912" s="1105"/>
      <c r="E912" s="1105"/>
      <c r="F912" s="1105"/>
      <c r="G912" s="1105"/>
      <c r="H912" s="1105"/>
      <c r="I912" s="1106"/>
      <c r="J912" s="748" t="s">
        <v>510</v>
      </c>
      <c r="K912" s="749"/>
      <c r="L912" s="749"/>
      <c r="M912" s="749"/>
      <c r="N912" s="749"/>
      <c r="O912" s="749"/>
      <c r="P912" s="749"/>
      <c r="Q912" s="749"/>
      <c r="R912" s="749"/>
      <c r="S912" s="749"/>
      <c r="T912" s="749"/>
      <c r="U912" s="749"/>
      <c r="V912" s="749"/>
      <c r="W912" s="749"/>
      <c r="X912" s="749"/>
      <c r="Y912" s="749"/>
      <c r="Z912" s="749"/>
      <c r="AA912" s="749"/>
      <c r="AB912" s="749"/>
      <c r="AC912" s="749"/>
      <c r="AD912" s="749"/>
      <c r="AE912" s="749"/>
      <c r="AF912" s="749"/>
      <c r="AG912" s="749"/>
      <c r="AH912" s="750"/>
    </row>
    <row r="913" spans="1:36" x14ac:dyDescent="0.2">
      <c r="A913" s="1101"/>
      <c r="B913" s="1102"/>
      <c r="C913" s="1102"/>
      <c r="D913" s="1102"/>
      <c r="E913" s="1102"/>
      <c r="F913" s="1102"/>
      <c r="G913" s="1102"/>
      <c r="H913" s="1102"/>
      <c r="I913" s="1103"/>
      <c r="J913" s="1073" t="s">
        <v>1602</v>
      </c>
      <c r="K913" s="1074"/>
      <c r="L913" s="1074"/>
      <c r="M913" s="1074"/>
      <c r="N913" s="1075"/>
      <c r="O913" s="1073" t="s">
        <v>1603</v>
      </c>
      <c r="P913" s="1074"/>
      <c r="Q913" s="1074"/>
      <c r="R913" s="1074"/>
      <c r="S913" s="1075"/>
      <c r="T913" s="1073" t="s">
        <v>1604</v>
      </c>
      <c r="U913" s="1074"/>
      <c r="V913" s="1074"/>
      <c r="W913" s="1074"/>
      <c r="X913" s="1075"/>
      <c r="Y913" s="1073" t="s">
        <v>1605</v>
      </c>
      <c r="Z913" s="1074"/>
      <c r="AA913" s="1074"/>
      <c r="AB913" s="1074"/>
      <c r="AC913" s="1075"/>
      <c r="AD913" s="1073" t="s">
        <v>1606</v>
      </c>
      <c r="AE913" s="1074"/>
      <c r="AF913" s="1074"/>
      <c r="AG913" s="1074"/>
      <c r="AH913" s="1075"/>
      <c r="AJ913" s="350" t="s">
        <v>2338</v>
      </c>
    </row>
    <row r="914" spans="1:36" ht="27.75" customHeight="1" x14ac:dyDescent="0.2">
      <c r="A914" s="1150"/>
      <c r="B914" s="1151"/>
      <c r="C914" s="1151"/>
      <c r="D914" s="1151"/>
      <c r="E914" s="1151"/>
      <c r="F914" s="1151"/>
      <c r="G914" s="1151"/>
      <c r="H914" s="1151"/>
      <c r="I914" s="1152"/>
      <c r="J914" s="1076"/>
      <c r="K914" s="1077"/>
      <c r="L914" s="1077"/>
      <c r="M914" s="1077"/>
      <c r="N914" s="1078"/>
      <c r="O914" s="1076"/>
      <c r="P914" s="1077"/>
      <c r="Q914" s="1077"/>
      <c r="R914" s="1077"/>
      <c r="S914" s="1078"/>
      <c r="T914" s="1076"/>
      <c r="U914" s="1077"/>
      <c r="V914" s="1077"/>
      <c r="W914" s="1077"/>
      <c r="X914" s="1078"/>
      <c r="Y914" s="1076"/>
      <c r="Z914" s="1077"/>
      <c r="AA914" s="1077"/>
      <c r="AB914" s="1077"/>
      <c r="AC914" s="1078"/>
      <c r="AD914" s="1076"/>
      <c r="AE914" s="1077"/>
      <c r="AF914" s="1077"/>
      <c r="AG914" s="1077"/>
      <c r="AH914" s="1078"/>
    </row>
    <row r="915" spans="1:36" x14ac:dyDescent="0.2">
      <c r="A915" s="748" t="s">
        <v>458</v>
      </c>
      <c r="B915" s="749"/>
      <c r="C915" s="749"/>
      <c r="D915" s="749"/>
      <c r="E915" s="749"/>
      <c r="F915" s="749"/>
      <c r="G915" s="749"/>
      <c r="H915" s="749"/>
      <c r="I915" s="750"/>
      <c r="J915" s="748" t="s">
        <v>459</v>
      </c>
      <c r="K915" s="749"/>
      <c r="L915" s="749"/>
      <c r="M915" s="749"/>
      <c r="N915" s="750"/>
      <c r="O915" s="748" t="s">
        <v>460</v>
      </c>
      <c r="P915" s="749"/>
      <c r="Q915" s="749"/>
      <c r="R915" s="749"/>
      <c r="S915" s="750"/>
      <c r="T915" s="748" t="s">
        <v>1595</v>
      </c>
      <c r="U915" s="749"/>
      <c r="V915" s="749"/>
      <c r="W915" s="749"/>
      <c r="X915" s="750"/>
      <c r="Y915" s="748" t="s">
        <v>1596</v>
      </c>
      <c r="Z915" s="749"/>
      <c r="AA915" s="749"/>
      <c r="AB915" s="749"/>
      <c r="AC915" s="750"/>
      <c r="AD915" s="748" t="s">
        <v>1597</v>
      </c>
      <c r="AE915" s="749"/>
      <c r="AF915" s="749"/>
      <c r="AG915" s="749"/>
      <c r="AH915" s="750"/>
      <c r="AI915" s="271" t="str">
        <f>IF(ROUND(J916-P!E5+J932,0)=0,"","CHYBA")</f>
        <v/>
      </c>
      <c r="AJ915" s="271" t="s">
        <v>2378</v>
      </c>
    </row>
    <row r="916" spans="1:36" x14ac:dyDescent="0.2">
      <c r="A916" s="714" t="s">
        <v>1809</v>
      </c>
      <c r="B916" s="715"/>
      <c r="C916" s="715"/>
      <c r="D916" s="715"/>
      <c r="E916" s="715"/>
      <c r="F916" s="715"/>
      <c r="G916" s="715"/>
      <c r="H916" s="715"/>
      <c r="I916" s="716"/>
      <c r="J916" s="733">
        <v>146386</v>
      </c>
      <c r="K916" s="734"/>
      <c r="L916" s="734"/>
      <c r="M916" s="734"/>
      <c r="N916" s="735"/>
      <c r="O916" s="733"/>
      <c r="P916" s="734"/>
      <c r="Q916" s="734"/>
      <c r="R916" s="734"/>
      <c r="S916" s="735"/>
      <c r="T916" s="733"/>
      <c r="U916" s="734"/>
      <c r="V916" s="734"/>
      <c r="W916" s="734"/>
      <c r="X916" s="735"/>
      <c r="Y916" s="733"/>
      <c r="Z916" s="734"/>
      <c r="AA916" s="734"/>
      <c r="AB916" s="734"/>
      <c r="AC916" s="735"/>
      <c r="AD916" s="733">
        <f>J916+O916-T916+Y916</f>
        <v>146386</v>
      </c>
      <c r="AE916" s="734"/>
      <c r="AF916" s="734"/>
      <c r="AG916" s="734"/>
      <c r="AH916" s="735"/>
      <c r="AI916" s="271" t="str">
        <f>IF(ROUND(AD916-P!D5+AD932,0)=0,"","CHYBA")</f>
        <v/>
      </c>
      <c r="AJ916" s="271" t="s">
        <v>2378</v>
      </c>
    </row>
    <row r="917" spans="1:36" ht="15" customHeight="1" x14ac:dyDescent="0.2">
      <c r="A917" s="714" t="s">
        <v>1810</v>
      </c>
      <c r="B917" s="715"/>
      <c r="C917" s="715"/>
      <c r="D917" s="715"/>
      <c r="E917" s="715"/>
      <c r="F917" s="715"/>
      <c r="G917" s="715"/>
      <c r="H917" s="715"/>
      <c r="I917" s="716"/>
      <c r="J917" s="733"/>
      <c r="K917" s="734"/>
      <c r="L917" s="734"/>
      <c r="M917" s="734"/>
      <c r="N917" s="735"/>
      <c r="O917" s="733"/>
      <c r="P917" s="734"/>
      <c r="Q917" s="734"/>
      <c r="R917" s="734"/>
      <c r="S917" s="735"/>
      <c r="T917" s="733"/>
      <c r="U917" s="734"/>
      <c r="V917" s="734"/>
      <c r="W917" s="734"/>
      <c r="X917" s="735"/>
      <c r="Y917" s="733"/>
      <c r="Z917" s="734"/>
      <c r="AA917" s="734"/>
      <c r="AB917" s="734"/>
      <c r="AC917" s="735"/>
      <c r="AD917" s="733">
        <f t="shared" ref="AD917:AD931" si="0">J917+O917-T917+Y917</f>
        <v>0</v>
      </c>
      <c r="AE917" s="734"/>
      <c r="AF917" s="734"/>
      <c r="AG917" s="734"/>
      <c r="AH917" s="735"/>
      <c r="AI917" s="271" t="str">
        <f>IF(ROUND(AD917-P!D6,0)=0,"","CHYBA")</f>
        <v/>
      </c>
      <c r="AJ917" s="271" t="s">
        <v>2378</v>
      </c>
    </row>
    <row r="918" spans="1:36" ht="23.25" customHeight="1" x14ac:dyDescent="0.2">
      <c r="A918" s="714" t="s">
        <v>1811</v>
      </c>
      <c r="B918" s="715"/>
      <c r="C918" s="715"/>
      <c r="D918" s="715"/>
      <c r="E918" s="715"/>
      <c r="F918" s="715"/>
      <c r="G918" s="715"/>
      <c r="H918" s="715"/>
      <c r="I918" s="716"/>
      <c r="J918" s="733"/>
      <c r="K918" s="734"/>
      <c r="L918" s="734"/>
      <c r="M918" s="734"/>
      <c r="N918" s="735"/>
      <c r="O918" s="733"/>
      <c r="P918" s="734"/>
      <c r="Q918" s="734"/>
      <c r="R918" s="734"/>
      <c r="S918" s="735"/>
      <c r="T918" s="733"/>
      <c r="U918" s="734"/>
      <c r="V918" s="734"/>
      <c r="W918" s="734"/>
      <c r="X918" s="735"/>
      <c r="Y918" s="733"/>
      <c r="Z918" s="734"/>
      <c r="AA918" s="734"/>
      <c r="AB918" s="734"/>
      <c r="AC918" s="735"/>
      <c r="AD918" s="733">
        <f>J918+O918-T918+Y918</f>
        <v>0</v>
      </c>
      <c r="AE918" s="734"/>
      <c r="AF918" s="734"/>
      <c r="AG918" s="734"/>
      <c r="AH918" s="735"/>
      <c r="AI918" s="271" t="str">
        <f>IF(ROUND(AD918-P!D7,0)=0,"","CHYBA")</f>
        <v/>
      </c>
      <c r="AJ918" s="271" t="s">
        <v>2378</v>
      </c>
    </row>
    <row r="919" spans="1:36" ht="15" customHeight="1" x14ac:dyDescent="0.2">
      <c r="A919" s="714" t="s">
        <v>1812</v>
      </c>
      <c r="B919" s="715"/>
      <c r="C919" s="715"/>
      <c r="D919" s="715"/>
      <c r="E919" s="715"/>
      <c r="F919" s="715"/>
      <c r="G919" s="715"/>
      <c r="H919" s="715"/>
      <c r="I919" s="716"/>
      <c r="J919" s="733"/>
      <c r="K919" s="734"/>
      <c r="L919" s="734"/>
      <c r="M919" s="734"/>
      <c r="N919" s="735"/>
      <c r="O919" s="733"/>
      <c r="P919" s="734"/>
      <c r="Q919" s="734"/>
      <c r="R919" s="734"/>
      <c r="S919" s="735"/>
      <c r="T919" s="733"/>
      <c r="U919" s="734"/>
      <c r="V919" s="734"/>
      <c r="W919" s="734"/>
      <c r="X919" s="735"/>
      <c r="Y919" s="733"/>
      <c r="Z919" s="734"/>
      <c r="AA919" s="734"/>
      <c r="AB919" s="734"/>
      <c r="AC919" s="735"/>
      <c r="AD919" s="733">
        <f t="shared" si="0"/>
        <v>0</v>
      </c>
      <c r="AE919" s="734"/>
      <c r="AF919" s="734"/>
      <c r="AG919" s="734"/>
      <c r="AH919" s="735"/>
      <c r="AI919" s="271" t="str">
        <f>IF(ROUND(AD919-P!D8,0)=0,"","CHYBA")</f>
        <v/>
      </c>
      <c r="AJ919" s="271" t="s">
        <v>2378</v>
      </c>
    </row>
    <row r="920" spans="1:36" ht="15" customHeight="1" x14ac:dyDescent="0.2">
      <c r="A920" s="714" t="s">
        <v>1813</v>
      </c>
      <c r="B920" s="715"/>
      <c r="C920" s="715"/>
      <c r="D920" s="715"/>
      <c r="E920" s="715"/>
      <c r="F920" s="715"/>
      <c r="G920" s="715"/>
      <c r="H920" s="715"/>
      <c r="I920" s="716"/>
      <c r="J920" s="733">
        <v>901</v>
      </c>
      <c r="K920" s="734"/>
      <c r="L920" s="734"/>
      <c r="M920" s="734"/>
      <c r="N920" s="735"/>
      <c r="O920" s="733"/>
      <c r="P920" s="734"/>
      <c r="Q920" s="734"/>
      <c r="R920" s="734"/>
      <c r="S920" s="735"/>
      <c r="T920" s="733"/>
      <c r="U920" s="734"/>
      <c r="V920" s="734"/>
      <c r="W920" s="734"/>
      <c r="X920" s="735"/>
      <c r="Y920" s="733"/>
      <c r="Z920" s="734"/>
      <c r="AA920" s="734"/>
      <c r="AB920" s="734"/>
      <c r="AC920" s="735"/>
      <c r="AD920" s="733">
        <f t="shared" si="0"/>
        <v>901</v>
      </c>
      <c r="AE920" s="734"/>
      <c r="AF920" s="734"/>
      <c r="AG920" s="734"/>
      <c r="AH920" s="735"/>
      <c r="AI920" s="271" t="str">
        <f>IF(ROUND(AD920-P!D9,0)=0,"","CHYBA")</f>
        <v/>
      </c>
      <c r="AJ920" s="271" t="s">
        <v>2378</v>
      </c>
    </row>
    <row r="921" spans="1:36" ht="24" customHeight="1" x14ac:dyDescent="0.2">
      <c r="A921" s="714" t="s">
        <v>2340</v>
      </c>
      <c r="B921" s="715"/>
      <c r="C921" s="715"/>
      <c r="D921" s="715"/>
      <c r="E921" s="715"/>
      <c r="F921" s="715"/>
      <c r="G921" s="715"/>
      <c r="H921" s="715"/>
      <c r="I921" s="716"/>
      <c r="J921" s="733">
        <v>14638</v>
      </c>
      <c r="K921" s="734"/>
      <c r="L921" s="734"/>
      <c r="M921" s="734"/>
      <c r="N921" s="735"/>
      <c r="O921" s="733"/>
      <c r="P921" s="734"/>
      <c r="Q921" s="734"/>
      <c r="R921" s="734"/>
      <c r="S921" s="735"/>
      <c r="T921" s="733"/>
      <c r="U921" s="734"/>
      <c r="V921" s="734"/>
      <c r="W921" s="734"/>
      <c r="X921" s="735"/>
      <c r="Y921" s="733"/>
      <c r="Z921" s="734"/>
      <c r="AA921" s="734"/>
      <c r="AB921" s="734"/>
      <c r="AC921" s="735"/>
      <c r="AD921" s="733">
        <f t="shared" ref="AD921:AD924" si="1">J921+O921-T921+Y921</f>
        <v>14638</v>
      </c>
      <c r="AE921" s="734"/>
      <c r="AF921" s="734"/>
      <c r="AG921" s="734"/>
      <c r="AH921" s="735"/>
      <c r="AI921" s="271" t="str">
        <f>IF(ROUND(AD921-P!D11,0)=0,"","CHYBA")</f>
        <v/>
      </c>
      <c r="AJ921" s="271" t="s">
        <v>2378</v>
      </c>
    </row>
    <row r="922" spans="1:36" ht="24" customHeight="1" x14ac:dyDescent="0.2">
      <c r="A922" s="714" t="s">
        <v>2339</v>
      </c>
      <c r="B922" s="715"/>
      <c r="C922" s="715"/>
      <c r="D922" s="715"/>
      <c r="E922" s="715"/>
      <c r="F922" s="715"/>
      <c r="G922" s="715"/>
      <c r="H922" s="715"/>
      <c r="I922" s="716"/>
      <c r="J922" s="733"/>
      <c r="K922" s="734"/>
      <c r="L922" s="734"/>
      <c r="M922" s="734"/>
      <c r="N922" s="735"/>
      <c r="O922" s="733"/>
      <c r="P922" s="734"/>
      <c r="Q922" s="734"/>
      <c r="R922" s="734"/>
      <c r="S922" s="735"/>
      <c r="T922" s="733"/>
      <c r="U922" s="734"/>
      <c r="V922" s="734"/>
      <c r="W922" s="734"/>
      <c r="X922" s="735"/>
      <c r="Y922" s="733"/>
      <c r="Z922" s="734"/>
      <c r="AA922" s="734"/>
      <c r="AB922" s="734"/>
      <c r="AC922" s="735"/>
      <c r="AD922" s="733">
        <f t="shared" si="1"/>
        <v>0</v>
      </c>
      <c r="AE922" s="734"/>
      <c r="AF922" s="734"/>
      <c r="AG922" s="734"/>
      <c r="AH922" s="735"/>
      <c r="AI922" s="271" t="str">
        <f>IF(ROUND(AD922-P!D12,0)=0,"","CHYBA")</f>
        <v/>
      </c>
      <c r="AJ922" s="271" t="s">
        <v>2378</v>
      </c>
    </row>
    <row r="923" spans="1:36" ht="19.5" customHeight="1" x14ac:dyDescent="0.2">
      <c r="A923" s="714" t="s">
        <v>2341</v>
      </c>
      <c r="B923" s="715"/>
      <c r="C923" s="715"/>
      <c r="D923" s="715"/>
      <c r="E923" s="715"/>
      <c r="F923" s="715"/>
      <c r="G923" s="715"/>
      <c r="H923" s="715"/>
      <c r="I923" s="716"/>
      <c r="J923" s="733"/>
      <c r="K923" s="734"/>
      <c r="L923" s="734"/>
      <c r="M923" s="734"/>
      <c r="N923" s="735"/>
      <c r="O923" s="733"/>
      <c r="P923" s="734"/>
      <c r="Q923" s="734"/>
      <c r="R923" s="734"/>
      <c r="S923" s="735"/>
      <c r="T923" s="733"/>
      <c r="U923" s="734"/>
      <c r="V923" s="734"/>
      <c r="W923" s="734"/>
      <c r="X923" s="735"/>
      <c r="Y923" s="733"/>
      <c r="Z923" s="734"/>
      <c r="AA923" s="734"/>
      <c r="AB923" s="734"/>
      <c r="AC923" s="735"/>
      <c r="AD923" s="733">
        <f t="shared" si="1"/>
        <v>0</v>
      </c>
      <c r="AE923" s="734"/>
      <c r="AF923" s="734"/>
      <c r="AG923" s="734"/>
      <c r="AH923" s="735"/>
      <c r="AI923" s="271" t="str">
        <f>IF(ROUND(AD923-P!D14,0)=0,"","CHYBA")</f>
        <v/>
      </c>
      <c r="AJ923" s="271" t="s">
        <v>2378</v>
      </c>
    </row>
    <row r="924" spans="1:36" ht="24" customHeight="1" x14ac:dyDescent="0.2">
      <c r="A924" s="714" t="s">
        <v>2342</v>
      </c>
      <c r="B924" s="715"/>
      <c r="C924" s="715"/>
      <c r="D924" s="715"/>
      <c r="E924" s="715"/>
      <c r="F924" s="715"/>
      <c r="G924" s="715"/>
      <c r="H924" s="715"/>
      <c r="I924" s="716"/>
      <c r="J924" s="733">
        <v>18490</v>
      </c>
      <c r="K924" s="734"/>
      <c r="L924" s="734"/>
      <c r="M924" s="734"/>
      <c r="N924" s="735"/>
      <c r="O924" s="733"/>
      <c r="P924" s="734"/>
      <c r="Q924" s="734"/>
      <c r="R924" s="734"/>
      <c r="S924" s="735"/>
      <c r="T924" s="733"/>
      <c r="U924" s="734"/>
      <c r="V924" s="734"/>
      <c r="W924" s="734"/>
      <c r="X924" s="735"/>
      <c r="Y924" s="733"/>
      <c r="Z924" s="734"/>
      <c r="AA924" s="734"/>
      <c r="AB924" s="734"/>
      <c r="AC924" s="735"/>
      <c r="AD924" s="733">
        <f t="shared" si="1"/>
        <v>18490</v>
      </c>
      <c r="AE924" s="734"/>
      <c r="AF924" s="734"/>
      <c r="AG924" s="734"/>
      <c r="AH924" s="735"/>
      <c r="AI924" s="271" t="str">
        <f>IF(ROUND(AD924-P!D15,0)=0,"","CHYBA")</f>
        <v/>
      </c>
      <c r="AJ924" s="271" t="s">
        <v>2378</v>
      </c>
    </row>
    <row r="925" spans="1:36" ht="24" customHeight="1" x14ac:dyDescent="0.2">
      <c r="A925" s="714" t="s">
        <v>1814</v>
      </c>
      <c r="B925" s="715"/>
      <c r="C925" s="715"/>
      <c r="D925" s="715"/>
      <c r="E925" s="715"/>
      <c r="F925" s="715"/>
      <c r="G925" s="715"/>
      <c r="H925" s="715"/>
      <c r="I925" s="716"/>
      <c r="J925" s="733"/>
      <c r="K925" s="734"/>
      <c r="L925" s="734"/>
      <c r="M925" s="734"/>
      <c r="N925" s="735"/>
      <c r="O925" s="733"/>
      <c r="P925" s="734"/>
      <c r="Q925" s="734"/>
      <c r="R925" s="734"/>
      <c r="S925" s="735"/>
      <c r="T925" s="733"/>
      <c r="U925" s="734"/>
      <c r="V925" s="734"/>
      <c r="W925" s="734"/>
      <c r="X925" s="735"/>
      <c r="Y925" s="733"/>
      <c r="Z925" s="734"/>
      <c r="AA925" s="734"/>
      <c r="AB925" s="734"/>
      <c r="AC925" s="735"/>
      <c r="AD925" s="733">
        <f t="shared" si="0"/>
        <v>0</v>
      </c>
      <c r="AE925" s="734"/>
      <c r="AF925" s="734"/>
      <c r="AG925" s="734"/>
      <c r="AH925" s="735"/>
      <c r="AI925" s="271" t="str">
        <f>IF(ROUND(AD925-P!D17,0)=0,"","CHYBA")</f>
        <v/>
      </c>
      <c r="AJ925" s="271" t="s">
        <v>2378</v>
      </c>
    </row>
    <row r="926" spans="1:36" ht="24" customHeight="1" x14ac:dyDescent="0.2">
      <c r="A926" s="714" t="s">
        <v>1815</v>
      </c>
      <c r="B926" s="715"/>
      <c r="C926" s="715"/>
      <c r="D926" s="715"/>
      <c r="E926" s="715"/>
      <c r="F926" s="715"/>
      <c r="G926" s="715"/>
      <c r="H926" s="715"/>
      <c r="I926" s="716"/>
      <c r="J926" s="733"/>
      <c r="K926" s="734"/>
      <c r="L926" s="734"/>
      <c r="M926" s="734"/>
      <c r="N926" s="735"/>
      <c r="O926" s="733"/>
      <c r="P926" s="734"/>
      <c r="Q926" s="734"/>
      <c r="R926" s="734"/>
      <c r="S926" s="735"/>
      <c r="T926" s="733"/>
      <c r="U926" s="734"/>
      <c r="V926" s="734"/>
      <c r="W926" s="734"/>
      <c r="X926" s="735"/>
      <c r="Y926" s="733"/>
      <c r="Z926" s="734"/>
      <c r="AA926" s="734"/>
      <c r="AB926" s="734"/>
      <c r="AC926" s="735"/>
      <c r="AD926" s="733">
        <f t="shared" si="0"/>
        <v>0</v>
      </c>
      <c r="AE926" s="734"/>
      <c r="AF926" s="734"/>
      <c r="AG926" s="734"/>
      <c r="AH926" s="735"/>
      <c r="AI926" s="271" t="str">
        <f>IF(ROUND(AD926-P!D18,0)=0,"","CHYBA")</f>
        <v/>
      </c>
      <c r="AJ926" s="271" t="s">
        <v>2378</v>
      </c>
    </row>
    <row r="927" spans="1:36" ht="24" customHeight="1" x14ac:dyDescent="0.2">
      <c r="A927" s="714" t="s">
        <v>1816</v>
      </c>
      <c r="B927" s="715"/>
      <c r="C927" s="715"/>
      <c r="D927" s="715"/>
      <c r="E927" s="715"/>
      <c r="F927" s="715"/>
      <c r="G927" s="715"/>
      <c r="H927" s="715"/>
      <c r="I927" s="716"/>
      <c r="J927" s="733"/>
      <c r="K927" s="734"/>
      <c r="L927" s="734"/>
      <c r="M927" s="734"/>
      <c r="N927" s="735"/>
      <c r="O927" s="733"/>
      <c r="P927" s="734"/>
      <c r="Q927" s="734"/>
      <c r="R927" s="734"/>
      <c r="S927" s="735"/>
      <c r="T927" s="733"/>
      <c r="U927" s="734"/>
      <c r="V927" s="734"/>
      <c r="W927" s="734"/>
      <c r="X927" s="735"/>
      <c r="Y927" s="733"/>
      <c r="Z927" s="734"/>
      <c r="AA927" s="734"/>
      <c r="AB927" s="734"/>
      <c r="AC927" s="735"/>
      <c r="AD927" s="733">
        <f t="shared" si="0"/>
        <v>0</v>
      </c>
      <c r="AE927" s="734"/>
      <c r="AF927" s="734"/>
      <c r="AG927" s="734"/>
      <c r="AH927" s="735"/>
      <c r="AI927" s="271" t="str">
        <f>IF(ROUND(AD927-P!D19,0)=0,"","CHYBA")</f>
        <v/>
      </c>
      <c r="AJ927" s="271" t="s">
        <v>2378</v>
      </c>
    </row>
    <row r="928" spans="1:36" ht="24" customHeight="1" x14ac:dyDescent="0.2">
      <c r="A928" s="714" t="s">
        <v>1817</v>
      </c>
      <c r="B928" s="715"/>
      <c r="C928" s="715"/>
      <c r="D928" s="715"/>
      <c r="E928" s="715"/>
      <c r="F928" s="715"/>
      <c r="G928" s="715"/>
      <c r="H928" s="715"/>
      <c r="I928" s="716"/>
      <c r="J928" s="733">
        <v>241448</v>
      </c>
      <c r="K928" s="734"/>
      <c r="L928" s="734"/>
      <c r="M928" s="734"/>
      <c r="N928" s="735"/>
      <c r="O928" s="733"/>
      <c r="P928" s="734"/>
      <c r="Q928" s="734"/>
      <c r="R928" s="734"/>
      <c r="S928" s="735"/>
      <c r="T928" s="733"/>
      <c r="U928" s="734"/>
      <c r="V928" s="734"/>
      <c r="W928" s="734"/>
      <c r="X928" s="735"/>
      <c r="Y928" s="733">
        <v>317432</v>
      </c>
      <c r="Z928" s="734"/>
      <c r="AA928" s="734"/>
      <c r="AB928" s="734"/>
      <c r="AC928" s="735"/>
      <c r="AD928" s="733">
        <f t="shared" si="0"/>
        <v>558880</v>
      </c>
      <c r="AE928" s="734"/>
      <c r="AF928" s="734"/>
      <c r="AG928" s="734"/>
      <c r="AH928" s="735"/>
      <c r="AI928" s="271" t="str">
        <f>IF(ROUND(AD928-P!D21,0)=0,"","CHYBA")</f>
        <v/>
      </c>
      <c r="AJ928" s="271" t="s">
        <v>2378</v>
      </c>
    </row>
    <row r="929" spans="1:36" ht="26.25" customHeight="1" x14ac:dyDescent="0.2">
      <c r="A929" s="714" t="s">
        <v>1818</v>
      </c>
      <c r="B929" s="715"/>
      <c r="C929" s="715"/>
      <c r="D929" s="715"/>
      <c r="E929" s="715"/>
      <c r="F929" s="715"/>
      <c r="G929" s="715"/>
      <c r="H929" s="715"/>
      <c r="I929" s="716"/>
      <c r="J929" s="733"/>
      <c r="K929" s="734"/>
      <c r="L929" s="734"/>
      <c r="M929" s="734"/>
      <c r="N929" s="735"/>
      <c r="O929" s="733"/>
      <c r="P929" s="734"/>
      <c r="Q929" s="734"/>
      <c r="R929" s="734"/>
      <c r="S929" s="735"/>
      <c r="T929" s="733"/>
      <c r="U929" s="734"/>
      <c r="V929" s="734"/>
      <c r="W929" s="734"/>
      <c r="X929" s="735"/>
      <c r="Y929" s="733"/>
      <c r="Z929" s="734"/>
      <c r="AA929" s="734"/>
      <c r="AB929" s="734"/>
      <c r="AC929" s="735"/>
      <c r="AD929" s="733">
        <f t="shared" si="0"/>
        <v>0</v>
      </c>
      <c r="AE929" s="734"/>
      <c r="AF929" s="734"/>
      <c r="AG929" s="734"/>
      <c r="AH929" s="735"/>
      <c r="AI929" s="271" t="str">
        <f>IF(ROUND(AD929-P!D22,0)=0,"","CHYBA")</f>
        <v/>
      </c>
      <c r="AJ929" s="271" t="s">
        <v>2378</v>
      </c>
    </row>
    <row r="930" spans="1:36" ht="24.75" customHeight="1" x14ac:dyDescent="0.2">
      <c r="A930" s="714" t="s">
        <v>1819</v>
      </c>
      <c r="B930" s="715"/>
      <c r="C930" s="715"/>
      <c r="D930" s="715"/>
      <c r="E930" s="715"/>
      <c r="F930" s="715"/>
      <c r="G930" s="715"/>
      <c r="H930" s="715"/>
      <c r="I930" s="716"/>
      <c r="J930" s="733">
        <v>317432</v>
      </c>
      <c r="K930" s="734"/>
      <c r="L930" s="734"/>
      <c r="M930" s="734"/>
      <c r="N930" s="735"/>
      <c r="O930" s="733">
        <v>437395</v>
      </c>
      <c r="P930" s="734"/>
      <c r="Q930" s="734"/>
      <c r="R930" s="734"/>
      <c r="S930" s="735"/>
      <c r="T930" s="733"/>
      <c r="U930" s="734"/>
      <c r="V930" s="734"/>
      <c r="W930" s="734"/>
      <c r="X930" s="735"/>
      <c r="Y930" s="733">
        <v>-317432</v>
      </c>
      <c r="Z930" s="734"/>
      <c r="AA930" s="734"/>
      <c r="AB930" s="734"/>
      <c r="AC930" s="735"/>
      <c r="AD930" s="733">
        <f t="shared" si="0"/>
        <v>437395</v>
      </c>
      <c r="AE930" s="734"/>
      <c r="AF930" s="734"/>
      <c r="AG930" s="734"/>
      <c r="AH930" s="735"/>
      <c r="AI930" s="271" t="str">
        <f>IF(ROUND(AD930-VZaS!D67,0)=0,"","CHYBA")</f>
        <v/>
      </c>
      <c r="AJ930" s="271" t="s">
        <v>2378</v>
      </c>
    </row>
    <row r="931" spans="1:36" ht="15" hidden="1" customHeight="1" x14ac:dyDescent="0.2">
      <c r="A931" s="714" t="s">
        <v>1820</v>
      </c>
      <c r="B931" s="715"/>
      <c r="C931" s="715"/>
      <c r="D931" s="715"/>
      <c r="E931" s="715"/>
      <c r="F931" s="715"/>
      <c r="G931" s="715"/>
      <c r="H931" s="715"/>
      <c r="I931" s="716"/>
      <c r="J931" s="733"/>
      <c r="K931" s="734"/>
      <c r="L931" s="734"/>
      <c r="M931" s="734"/>
      <c r="N931" s="735"/>
      <c r="O931" s="733"/>
      <c r="P931" s="734"/>
      <c r="Q931" s="734"/>
      <c r="R931" s="734"/>
      <c r="S931" s="735"/>
      <c r="T931" s="733"/>
      <c r="U931" s="734"/>
      <c r="V931" s="734"/>
      <c r="W931" s="734"/>
      <c r="X931" s="735"/>
      <c r="Y931" s="733"/>
      <c r="Z931" s="734"/>
      <c r="AA931" s="734"/>
      <c r="AB931" s="734"/>
      <c r="AC931" s="735"/>
      <c r="AD931" s="733">
        <f t="shared" si="0"/>
        <v>0</v>
      </c>
      <c r="AE931" s="734"/>
      <c r="AF931" s="734"/>
      <c r="AG931" s="734"/>
      <c r="AH931" s="735"/>
    </row>
    <row r="932" spans="1:36" ht="24" hidden="1" customHeight="1" x14ac:dyDescent="0.2">
      <c r="A932" s="714" t="s">
        <v>1821</v>
      </c>
      <c r="B932" s="715"/>
      <c r="C932" s="715"/>
      <c r="D932" s="715"/>
      <c r="E932" s="715"/>
      <c r="F932" s="715"/>
      <c r="G932" s="715"/>
      <c r="H932" s="715"/>
      <c r="I932" s="716"/>
      <c r="J932" s="733"/>
      <c r="K932" s="734"/>
      <c r="L932" s="734"/>
      <c r="M932" s="734"/>
      <c r="N932" s="735"/>
      <c r="O932" s="733"/>
      <c r="P932" s="734"/>
      <c r="Q932" s="734"/>
      <c r="R932" s="734"/>
      <c r="S932" s="735"/>
      <c r="T932" s="733"/>
      <c r="U932" s="734"/>
      <c r="V932" s="734"/>
      <c r="W932" s="734"/>
      <c r="X932" s="735"/>
      <c r="Y932" s="733"/>
      <c r="Z932" s="734"/>
      <c r="AA932" s="734"/>
      <c r="AB932" s="734"/>
      <c r="AC932" s="735"/>
      <c r="AD932" s="733">
        <f>J932+O932-T932+Y932</f>
        <v>0</v>
      </c>
      <c r="AE932" s="734"/>
      <c r="AF932" s="734"/>
      <c r="AG932" s="734"/>
      <c r="AH932" s="735"/>
    </row>
    <row r="933" spans="1:36" ht="17.25" customHeight="1" x14ac:dyDescent="0.2">
      <c r="A933" s="714" t="s">
        <v>1539</v>
      </c>
      <c r="B933" s="715"/>
      <c r="C933" s="715"/>
      <c r="D933" s="715"/>
      <c r="E933" s="715"/>
      <c r="F933" s="715"/>
      <c r="G933" s="715"/>
      <c r="H933" s="715"/>
      <c r="I933" s="716"/>
      <c r="J933" s="733">
        <f>SUM(J916:N932)</f>
        <v>739295</v>
      </c>
      <c r="K933" s="734"/>
      <c r="L933" s="734"/>
      <c r="M933" s="734"/>
      <c r="N933" s="735"/>
      <c r="O933" s="733">
        <f>SUM(O916:S932)</f>
        <v>437395</v>
      </c>
      <c r="P933" s="734"/>
      <c r="Q933" s="734"/>
      <c r="R933" s="734"/>
      <c r="S933" s="735"/>
      <c r="T933" s="733">
        <f>SUM(T916:X932)</f>
        <v>0</v>
      </c>
      <c r="U933" s="734"/>
      <c r="V933" s="734"/>
      <c r="W933" s="734"/>
      <c r="X933" s="735"/>
      <c r="Y933" s="733">
        <f>SUM(Y916:AC932)</f>
        <v>0</v>
      </c>
      <c r="Z933" s="734"/>
      <c r="AA933" s="734"/>
      <c r="AB933" s="734"/>
      <c r="AC933" s="735"/>
      <c r="AD933" s="733">
        <f>SUM(AD916:AH932)</f>
        <v>1176690</v>
      </c>
      <c r="AE933" s="734"/>
      <c r="AF933" s="734"/>
      <c r="AG933" s="734"/>
      <c r="AH933" s="735"/>
      <c r="AI933" s="271" t="str">
        <f>IF(ROUND(AD933-P!D3,0)=0,"","CHYBA")</f>
        <v/>
      </c>
      <c r="AJ933" s="271" t="s">
        <v>2378</v>
      </c>
    </row>
    <row r="934" spans="1:36" ht="12.75" customHeight="1" x14ac:dyDescent="0.2">
      <c r="A934" s="451"/>
      <c r="B934" s="451"/>
      <c r="C934" s="451"/>
      <c r="D934" s="451"/>
      <c r="E934" s="451"/>
      <c r="F934" s="451"/>
      <c r="G934" s="451"/>
      <c r="H934" s="451"/>
      <c r="I934" s="451"/>
      <c r="J934" s="452"/>
      <c r="K934" s="452"/>
      <c r="L934" s="452"/>
      <c r="M934" s="452"/>
      <c r="N934" s="452"/>
      <c r="O934" s="452"/>
      <c r="P934" s="452"/>
      <c r="Q934" s="452"/>
      <c r="R934" s="452"/>
      <c r="S934" s="452"/>
      <c r="T934" s="452"/>
      <c r="U934" s="452"/>
      <c r="V934" s="452"/>
      <c r="W934" s="452"/>
      <c r="X934" s="452"/>
      <c r="Y934" s="452"/>
      <c r="Z934" s="452"/>
      <c r="AA934" s="452"/>
      <c r="AB934" s="452"/>
      <c r="AC934" s="452"/>
      <c r="AD934" s="452"/>
      <c r="AE934" s="452"/>
      <c r="AF934" s="452"/>
      <c r="AG934" s="452"/>
      <c r="AH934" s="452"/>
      <c r="AI934" s="271" t="str">
        <f>IF(ROUND(J933-P!E3,0)=0,"","CHYBA")</f>
        <v/>
      </c>
      <c r="AJ934" s="271" t="s">
        <v>2378</v>
      </c>
    </row>
    <row r="935" spans="1:36" x14ac:dyDescent="0.2">
      <c r="A935" s="729" t="s">
        <v>2400</v>
      </c>
      <c r="B935" s="729"/>
      <c r="C935" s="729"/>
      <c r="D935" s="729"/>
      <c r="E935" s="729"/>
      <c r="F935" s="729"/>
      <c r="G935" s="729"/>
      <c r="H935" s="729"/>
      <c r="I935" s="729"/>
      <c r="J935" s="729"/>
      <c r="K935" s="729"/>
      <c r="L935" s="729"/>
      <c r="M935" s="729"/>
      <c r="N935" s="729"/>
      <c r="O935" s="729"/>
      <c r="P935" s="729"/>
      <c r="Q935" s="729"/>
      <c r="R935" s="729"/>
      <c r="S935" s="729"/>
      <c r="T935" s="729"/>
      <c r="U935" s="729"/>
      <c r="V935" s="729"/>
      <c r="W935" s="729"/>
      <c r="X935" s="729"/>
      <c r="Y935" s="729"/>
      <c r="Z935" s="729"/>
      <c r="AA935" s="729"/>
      <c r="AB935" s="729"/>
      <c r="AC935" s="729"/>
      <c r="AD935" s="729"/>
      <c r="AE935" s="729"/>
      <c r="AF935" s="729"/>
      <c r="AG935" s="729"/>
      <c r="AH935" s="729"/>
    </row>
    <row r="937" spans="1:36" x14ac:dyDescent="0.2">
      <c r="A937" s="1104" t="s">
        <v>1808</v>
      </c>
      <c r="B937" s="1105"/>
      <c r="C937" s="1105"/>
      <c r="D937" s="1105"/>
      <c r="E937" s="1105"/>
      <c r="F937" s="1105"/>
      <c r="G937" s="1105"/>
      <c r="H937" s="1105"/>
      <c r="I937" s="1106"/>
      <c r="J937" s="748" t="s">
        <v>1822</v>
      </c>
      <c r="K937" s="749"/>
      <c r="L937" s="749"/>
      <c r="M937" s="749"/>
      <c r="N937" s="749"/>
      <c r="O937" s="749"/>
      <c r="P937" s="749"/>
      <c r="Q937" s="749"/>
      <c r="R937" s="749"/>
      <c r="S937" s="749"/>
      <c r="T937" s="749"/>
      <c r="U937" s="749"/>
      <c r="V937" s="749"/>
      <c r="W937" s="749"/>
      <c r="X937" s="749"/>
      <c r="Y937" s="749"/>
      <c r="Z937" s="749"/>
      <c r="AA937" s="749"/>
      <c r="AB937" s="749"/>
      <c r="AC937" s="749"/>
      <c r="AD937" s="749"/>
      <c r="AE937" s="749"/>
      <c r="AF937" s="749"/>
      <c r="AG937" s="749"/>
      <c r="AH937" s="750"/>
    </row>
    <row r="938" spans="1:36" x14ac:dyDescent="0.2">
      <c r="A938" s="1101"/>
      <c r="B938" s="1102"/>
      <c r="C938" s="1102"/>
      <c r="D938" s="1102"/>
      <c r="E938" s="1102"/>
      <c r="F938" s="1102"/>
      <c r="G938" s="1102"/>
      <c r="H938" s="1102"/>
      <c r="I938" s="1103"/>
      <c r="J938" s="1073" t="s">
        <v>1602</v>
      </c>
      <c r="K938" s="1074"/>
      <c r="L938" s="1074"/>
      <c r="M938" s="1074"/>
      <c r="N938" s="1075"/>
      <c r="O938" s="1073" t="s">
        <v>1603</v>
      </c>
      <c r="P938" s="1074"/>
      <c r="Q938" s="1074"/>
      <c r="R938" s="1074"/>
      <c r="S938" s="1075"/>
      <c r="T938" s="1073" t="s">
        <v>1604</v>
      </c>
      <c r="U938" s="1074"/>
      <c r="V938" s="1074"/>
      <c r="W938" s="1074"/>
      <c r="X938" s="1075"/>
      <c r="Y938" s="1073" t="s">
        <v>1605</v>
      </c>
      <c r="Z938" s="1074"/>
      <c r="AA938" s="1074"/>
      <c r="AB938" s="1074"/>
      <c r="AC938" s="1075"/>
      <c r="AD938" s="1073" t="s">
        <v>1606</v>
      </c>
      <c r="AE938" s="1074"/>
      <c r="AF938" s="1074"/>
      <c r="AG938" s="1074"/>
      <c r="AH938" s="1075"/>
      <c r="AJ938" s="350" t="s">
        <v>2338</v>
      </c>
    </row>
    <row r="939" spans="1:36" ht="27.75" customHeight="1" x14ac:dyDescent="0.2">
      <c r="A939" s="1150"/>
      <c r="B939" s="1151"/>
      <c r="C939" s="1151"/>
      <c r="D939" s="1151"/>
      <c r="E939" s="1151"/>
      <c r="F939" s="1151"/>
      <c r="G939" s="1151"/>
      <c r="H939" s="1151"/>
      <c r="I939" s="1152"/>
      <c r="J939" s="1076"/>
      <c r="K939" s="1077"/>
      <c r="L939" s="1077"/>
      <c r="M939" s="1077"/>
      <c r="N939" s="1078"/>
      <c r="O939" s="1076"/>
      <c r="P939" s="1077"/>
      <c r="Q939" s="1077"/>
      <c r="R939" s="1077"/>
      <c r="S939" s="1078"/>
      <c r="T939" s="1076"/>
      <c r="U939" s="1077"/>
      <c r="V939" s="1077"/>
      <c r="W939" s="1077"/>
      <c r="X939" s="1078"/>
      <c r="Y939" s="1076"/>
      <c r="Z939" s="1077"/>
      <c r="AA939" s="1077"/>
      <c r="AB939" s="1077"/>
      <c r="AC939" s="1078"/>
      <c r="AD939" s="1076"/>
      <c r="AE939" s="1077"/>
      <c r="AF939" s="1077"/>
      <c r="AG939" s="1077"/>
      <c r="AH939" s="1078"/>
    </row>
    <row r="940" spans="1:36" x14ac:dyDescent="0.2">
      <c r="A940" s="748" t="s">
        <v>458</v>
      </c>
      <c r="B940" s="749"/>
      <c r="C940" s="749"/>
      <c r="D940" s="749"/>
      <c r="E940" s="749"/>
      <c r="F940" s="749"/>
      <c r="G940" s="749"/>
      <c r="H940" s="749"/>
      <c r="I940" s="750"/>
      <c r="J940" s="748" t="s">
        <v>459</v>
      </c>
      <c r="K940" s="749"/>
      <c r="L940" s="749"/>
      <c r="M940" s="749"/>
      <c r="N940" s="750"/>
      <c r="O940" s="748" t="s">
        <v>460</v>
      </c>
      <c r="P940" s="749"/>
      <c r="Q940" s="749"/>
      <c r="R940" s="749"/>
      <c r="S940" s="750"/>
      <c r="T940" s="748" t="s">
        <v>1595</v>
      </c>
      <c r="U940" s="749"/>
      <c r="V940" s="749"/>
      <c r="W940" s="749"/>
      <c r="X940" s="750"/>
      <c r="Y940" s="748" t="s">
        <v>1596</v>
      </c>
      <c r="Z940" s="749"/>
      <c r="AA940" s="749"/>
      <c r="AB940" s="749"/>
      <c r="AC940" s="750"/>
      <c r="AD940" s="748" t="s">
        <v>1597</v>
      </c>
      <c r="AE940" s="749"/>
      <c r="AF940" s="749"/>
      <c r="AG940" s="749"/>
      <c r="AH940" s="750"/>
    </row>
    <row r="941" spans="1:36" x14ac:dyDescent="0.2">
      <c r="A941" s="714" t="s">
        <v>1809</v>
      </c>
      <c r="B941" s="715"/>
      <c r="C941" s="715"/>
      <c r="D941" s="715"/>
      <c r="E941" s="715"/>
      <c r="F941" s="715"/>
      <c r="G941" s="715"/>
      <c r="H941" s="715"/>
      <c r="I941" s="716"/>
      <c r="J941" s="733">
        <v>146386</v>
      </c>
      <c r="K941" s="734"/>
      <c r="L941" s="734"/>
      <c r="M941" s="734"/>
      <c r="N941" s="735"/>
      <c r="O941" s="733"/>
      <c r="P941" s="734"/>
      <c r="Q941" s="734"/>
      <c r="R941" s="734"/>
      <c r="S941" s="735"/>
      <c r="T941" s="733"/>
      <c r="U941" s="734"/>
      <c r="V941" s="734"/>
      <c r="W941" s="734"/>
      <c r="X941" s="735"/>
      <c r="Y941" s="733"/>
      <c r="Z941" s="734"/>
      <c r="AA941" s="734"/>
      <c r="AB941" s="734"/>
      <c r="AC941" s="735"/>
      <c r="AD941" s="733">
        <f>J941+O941-T941+Y941</f>
        <v>146386</v>
      </c>
      <c r="AE941" s="734"/>
      <c r="AF941" s="734"/>
      <c r="AG941" s="734"/>
      <c r="AH941" s="735"/>
      <c r="AI941" s="271" t="str">
        <f>IF(ROUND(AD941-J916,0)=0,"","CHYBA")</f>
        <v/>
      </c>
      <c r="AJ941" s="271" t="s">
        <v>2378</v>
      </c>
    </row>
    <row r="942" spans="1:36" ht="15" customHeight="1" x14ac:dyDescent="0.2">
      <c r="A942" s="714" t="s">
        <v>1810</v>
      </c>
      <c r="B942" s="715"/>
      <c r="C942" s="715"/>
      <c r="D942" s="715"/>
      <c r="E942" s="715"/>
      <c r="F942" s="715"/>
      <c r="G942" s="715"/>
      <c r="H942" s="715"/>
      <c r="I942" s="716"/>
      <c r="J942" s="733"/>
      <c r="K942" s="734"/>
      <c r="L942" s="734"/>
      <c r="M942" s="734"/>
      <c r="N942" s="735"/>
      <c r="O942" s="733"/>
      <c r="P942" s="734"/>
      <c r="Q942" s="734"/>
      <c r="R942" s="734"/>
      <c r="S942" s="735"/>
      <c r="T942" s="733"/>
      <c r="U942" s="734"/>
      <c r="V942" s="734"/>
      <c r="W942" s="734"/>
      <c r="X942" s="735"/>
      <c r="Y942" s="733"/>
      <c r="Z942" s="734"/>
      <c r="AA942" s="734"/>
      <c r="AB942" s="734"/>
      <c r="AC942" s="735"/>
      <c r="AD942" s="733">
        <f t="shared" ref="AD942" si="2">J942+O942-T942+Y942</f>
        <v>0</v>
      </c>
      <c r="AE942" s="734"/>
      <c r="AF942" s="734"/>
      <c r="AG942" s="734"/>
      <c r="AH942" s="735"/>
      <c r="AI942" s="271" t="str">
        <f>IF(ROUND(AD942-P!E6,0)=0,"","CHYBA")</f>
        <v/>
      </c>
      <c r="AJ942" s="271" t="s">
        <v>2378</v>
      </c>
    </row>
    <row r="943" spans="1:36" ht="23.25" customHeight="1" x14ac:dyDescent="0.2">
      <c r="A943" s="714" t="s">
        <v>1811</v>
      </c>
      <c r="B943" s="715"/>
      <c r="C943" s="715"/>
      <c r="D943" s="715"/>
      <c r="E943" s="715"/>
      <c r="F943" s="715"/>
      <c r="G943" s="715"/>
      <c r="H943" s="715"/>
      <c r="I943" s="716"/>
      <c r="J943" s="733"/>
      <c r="K943" s="734"/>
      <c r="L943" s="734"/>
      <c r="M943" s="734"/>
      <c r="N943" s="735"/>
      <c r="O943" s="733"/>
      <c r="P943" s="734"/>
      <c r="Q943" s="734"/>
      <c r="R943" s="734"/>
      <c r="S943" s="735"/>
      <c r="T943" s="733"/>
      <c r="U943" s="734"/>
      <c r="V943" s="734"/>
      <c r="W943" s="734"/>
      <c r="X943" s="735"/>
      <c r="Y943" s="733"/>
      <c r="Z943" s="734"/>
      <c r="AA943" s="734"/>
      <c r="AB943" s="734"/>
      <c r="AC943" s="735"/>
      <c r="AD943" s="733">
        <f>J943+O943-T943+Y943</f>
        <v>0</v>
      </c>
      <c r="AE943" s="734"/>
      <c r="AF943" s="734"/>
      <c r="AG943" s="734"/>
      <c r="AH943" s="735"/>
      <c r="AI943" s="271" t="str">
        <f>IF(ROUND(AD943-P!E7,0)=0,"","CHYBA")</f>
        <v/>
      </c>
      <c r="AJ943" s="271" t="s">
        <v>2378</v>
      </c>
    </row>
    <row r="944" spans="1:36" ht="15" customHeight="1" x14ac:dyDescent="0.2">
      <c r="A944" s="714" t="s">
        <v>1812</v>
      </c>
      <c r="B944" s="715"/>
      <c r="C944" s="715"/>
      <c r="D944" s="715"/>
      <c r="E944" s="715"/>
      <c r="F944" s="715"/>
      <c r="G944" s="715"/>
      <c r="H944" s="715"/>
      <c r="I944" s="716"/>
      <c r="J944" s="733"/>
      <c r="K944" s="734"/>
      <c r="L944" s="734"/>
      <c r="M944" s="734"/>
      <c r="N944" s="735"/>
      <c r="O944" s="733"/>
      <c r="P944" s="734"/>
      <c r="Q944" s="734"/>
      <c r="R944" s="734"/>
      <c r="S944" s="735"/>
      <c r="T944" s="733"/>
      <c r="U944" s="734"/>
      <c r="V944" s="734"/>
      <c r="W944" s="734"/>
      <c r="X944" s="735"/>
      <c r="Y944" s="733"/>
      <c r="Z944" s="734"/>
      <c r="AA944" s="734"/>
      <c r="AB944" s="734"/>
      <c r="AC944" s="735"/>
      <c r="AD944" s="733">
        <f t="shared" ref="AD944:AD956" si="3">J944+O944-T944+Y944</f>
        <v>0</v>
      </c>
      <c r="AE944" s="734"/>
      <c r="AF944" s="734"/>
      <c r="AG944" s="734"/>
      <c r="AH944" s="735"/>
      <c r="AI944" s="271" t="str">
        <f>IF(ROUND(AD944-P!E8,0)=0,"","CHYBA")</f>
        <v/>
      </c>
      <c r="AJ944" s="271" t="s">
        <v>2378</v>
      </c>
    </row>
    <row r="945" spans="1:36" ht="15" customHeight="1" x14ac:dyDescent="0.2">
      <c r="A945" s="714" t="s">
        <v>1813</v>
      </c>
      <c r="B945" s="715"/>
      <c r="C945" s="715"/>
      <c r="D945" s="715"/>
      <c r="E945" s="715"/>
      <c r="F945" s="715"/>
      <c r="G945" s="715"/>
      <c r="H945" s="715"/>
      <c r="I945" s="716"/>
      <c r="J945" s="733">
        <v>901</v>
      </c>
      <c r="K945" s="734"/>
      <c r="L945" s="734"/>
      <c r="M945" s="734"/>
      <c r="N945" s="735"/>
      <c r="O945" s="733"/>
      <c r="P945" s="734"/>
      <c r="Q945" s="734"/>
      <c r="R945" s="734"/>
      <c r="S945" s="735"/>
      <c r="T945" s="733"/>
      <c r="U945" s="734"/>
      <c r="V945" s="734"/>
      <c r="W945" s="734"/>
      <c r="X945" s="735"/>
      <c r="Y945" s="733"/>
      <c r="Z945" s="734"/>
      <c r="AA945" s="734"/>
      <c r="AB945" s="734"/>
      <c r="AC945" s="735"/>
      <c r="AD945" s="733">
        <f t="shared" si="3"/>
        <v>901</v>
      </c>
      <c r="AE945" s="734"/>
      <c r="AF945" s="734"/>
      <c r="AG945" s="734"/>
      <c r="AH945" s="735"/>
      <c r="AI945" s="271" t="str">
        <f>IF(ROUND(AD945-P!E9,0)=0,"","CHYBA")</f>
        <v/>
      </c>
      <c r="AJ945" s="271" t="s">
        <v>2378</v>
      </c>
    </row>
    <row r="946" spans="1:36" ht="24" customHeight="1" x14ac:dyDescent="0.2">
      <c r="A946" s="714" t="s">
        <v>2340</v>
      </c>
      <c r="B946" s="715"/>
      <c r="C946" s="715"/>
      <c r="D946" s="715"/>
      <c r="E946" s="715"/>
      <c r="F946" s="715"/>
      <c r="G946" s="715"/>
      <c r="H946" s="715"/>
      <c r="I946" s="716"/>
      <c r="J946" s="733">
        <v>14638</v>
      </c>
      <c r="K946" s="734"/>
      <c r="L946" s="734"/>
      <c r="M946" s="734"/>
      <c r="N946" s="735"/>
      <c r="O946" s="733"/>
      <c r="P946" s="734"/>
      <c r="Q946" s="734"/>
      <c r="R946" s="734"/>
      <c r="S946" s="735"/>
      <c r="T946" s="733"/>
      <c r="U946" s="734"/>
      <c r="V946" s="734"/>
      <c r="W946" s="734"/>
      <c r="X946" s="735"/>
      <c r="Y946" s="733"/>
      <c r="Z946" s="734"/>
      <c r="AA946" s="734"/>
      <c r="AB946" s="734"/>
      <c r="AC946" s="735"/>
      <c r="AD946" s="733">
        <f t="shared" si="3"/>
        <v>14638</v>
      </c>
      <c r="AE946" s="734"/>
      <c r="AF946" s="734"/>
      <c r="AG946" s="734"/>
      <c r="AH946" s="735"/>
      <c r="AI946" s="271" t="str">
        <f>IF(ROUND(AD946-P!E11,0)=0,"","CHYBA")</f>
        <v/>
      </c>
      <c r="AJ946" s="271" t="s">
        <v>2378</v>
      </c>
    </row>
    <row r="947" spans="1:36" ht="24" customHeight="1" x14ac:dyDescent="0.2">
      <c r="A947" s="714" t="s">
        <v>2339</v>
      </c>
      <c r="B947" s="715"/>
      <c r="C947" s="715"/>
      <c r="D947" s="715"/>
      <c r="E947" s="715"/>
      <c r="F947" s="715"/>
      <c r="G947" s="715"/>
      <c r="H947" s="715"/>
      <c r="I947" s="716"/>
      <c r="J947" s="733"/>
      <c r="K947" s="734"/>
      <c r="L947" s="734"/>
      <c r="M947" s="734"/>
      <c r="N947" s="735"/>
      <c r="O947" s="733"/>
      <c r="P947" s="734"/>
      <c r="Q947" s="734"/>
      <c r="R947" s="734"/>
      <c r="S947" s="735"/>
      <c r="T947" s="733"/>
      <c r="U947" s="734"/>
      <c r="V947" s="734"/>
      <c r="W947" s="734"/>
      <c r="X947" s="735"/>
      <c r="Y947" s="733"/>
      <c r="Z947" s="734"/>
      <c r="AA947" s="734"/>
      <c r="AB947" s="734"/>
      <c r="AC947" s="735"/>
      <c r="AD947" s="733">
        <f t="shared" si="3"/>
        <v>0</v>
      </c>
      <c r="AE947" s="734"/>
      <c r="AF947" s="734"/>
      <c r="AG947" s="734"/>
      <c r="AH947" s="735"/>
      <c r="AI947" s="271" t="str">
        <f>IF(ROUND(AD947-P!E12,0)=0,"","CHYBA")</f>
        <v/>
      </c>
      <c r="AJ947" s="271" t="s">
        <v>2378</v>
      </c>
    </row>
    <row r="948" spans="1:36" x14ac:dyDescent="0.2">
      <c r="A948" s="714" t="s">
        <v>2341</v>
      </c>
      <c r="B948" s="715"/>
      <c r="C948" s="715"/>
      <c r="D948" s="715"/>
      <c r="E948" s="715"/>
      <c r="F948" s="715"/>
      <c r="G948" s="715"/>
      <c r="H948" s="715"/>
      <c r="I948" s="716"/>
      <c r="J948" s="733"/>
      <c r="K948" s="734"/>
      <c r="L948" s="734"/>
      <c r="M948" s="734"/>
      <c r="N948" s="735"/>
      <c r="O948" s="733"/>
      <c r="P948" s="734"/>
      <c r="Q948" s="734"/>
      <c r="R948" s="734"/>
      <c r="S948" s="735"/>
      <c r="T948" s="733"/>
      <c r="U948" s="734"/>
      <c r="V948" s="734"/>
      <c r="W948" s="734"/>
      <c r="X948" s="735"/>
      <c r="Y948" s="733"/>
      <c r="Z948" s="734"/>
      <c r="AA948" s="734"/>
      <c r="AB948" s="734"/>
      <c r="AC948" s="735"/>
      <c r="AD948" s="733">
        <f t="shared" si="3"/>
        <v>0</v>
      </c>
      <c r="AE948" s="734"/>
      <c r="AF948" s="734"/>
      <c r="AG948" s="734"/>
      <c r="AH948" s="735"/>
      <c r="AI948" s="271" t="str">
        <f>IF(ROUND(AD948-P!E14,0)=0,"","CHYBA")</f>
        <v/>
      </c>
      <c r="AJ948" s="271" t="s">
        <v>2378</v>
      </c>
    </row>
    <row r="949" spans="1:36" x14ac:dyDescent="0.2">
      <c r="A949" s="714" t="s">
        <v>2342</v>
      </c>
      <c r="B949" s="715"/>
      <c r="C949" s="715"/>
      <c r="D949" s="715"/>
      <c r="E949" s="715"/>
      <c r="F949" s="715"/>
      <c r="G949" s="715"/>
      <c r="H949" s="715"/>
      <c r="I949" s="716"/>
      <c r="J949" s="733">
        <v>18490</v>
      </c>
      <c r="K949" s="734"/>
      <c r="L949" s="734"/>
      <c r="M949" s="734"/>
      <c r="N949" s="735"/>
      <c r="O949" s="733"/>
      <c r="P949" s="734"/>
      <c r="Q949" s="734"/>
      <c r="R949" s="734"/>
      <c r="S949" s="735"/>
      <c r="T949" s="733"/>
      <c r="U949" s="734"/>
      <c r="V949" s="734"/>
      <c r="W949" s="734"/>
      <c r="X949" s="735"/>
      <c r="Y949" s="733"/>
      <c r="Z949" s="734"/>
      <c r="AA949" s="734"/>
      <c r="AB949" s="734"/>
      <c r="AC949" s="735"/>
      <c r="AD949" s="733">
        <f t="shared" si="3"/>
        <v>18490</v>
      </c>
      <c r="AE949" s="734"/>
      <c r="AF949" s="734"/>
      <c r="AG949" s="734"/>
      <c r="AH949" s="735"/>
      <c r="AI949" s="271" t="str">
        <f>IF(ROUND(AD949-P!E15,0)=0,"","CHYBA")</f>
        <v/>
      </c>
      <c r="AJ949" s="271" t="s">
        <v>2378</v>
      </c>
    </row>
    <row r="950" spans="1:36" ht="24" customHeight="1" x14ac:dyDescent="0.2">
      <c r="A950" s="714" t="s">
        <v>1814</v>
      </c>
      <c r="B950" s="715"/>
      <c r="C950" s="715"/>
      <c r="D950" s="715"/>
      <c r="E950" s="715"/>
      <c r="F950" s="715"/>
      <c r="G950" s="715"/>
      <c r="H950" s="715"/>
      <c r="I950" s="716"/>
      <c r="J950" s="733"/>
      <c r="K950" s="734"/>
      <c r="L950" s="734"/>
      <c r="M950" s="734"/>
      <c r="N950" s="735"/>
      <c r="O950" s="733"/>
      <c r="P950" s="734"/>
      <c r="Q950" s="734"/>
      <c r="R950" s="734"/>
      <c r="S950" s="735"/>
      <c r="T950" s="733"/>
      <c r="U950" s="734"/>
      <c r="V950" s="734"/>
      <c r="W950" s="734"/>
      <c r="X950" s="735"/>
      <c r="Y950" s="733"/>
      <c r="Z950" s="734"/>
      <c r="AA950" s="734"/>
      <c r="AB950" s="734"/>
      <c r="AC950" s="735"/>
      <c r="AD950" s="733">
        <f t="shared" si="3"/>
        <v>0</v>
      </c>
      <c r="AE950" s="734"/>
      <c r="AF950" s="734"/>
      <c r="AG950" s="734"/>
      <c r="AH950" s="735"/>
      <c r="AI950" s="271" t="str">
        <f>IF(ROUND(AD950-P!E17,0)=0,"","CHYBA")</f>
        <v/>
      </c>
      <c r="AJ950" s="271" t="s">
        <v>2378</v>
      </c>
    </row>
    <row r="951" spans="1:36" ht="24" customHeight="1" x14ac:dyDescent="0.2">
      <c r="A951" s="714" t="s">
        <v>1815</v>
      </c>
      <c r="B951" s="715"/>
      <c r="C951" s="715"/>
      <c r="D951" s="715"/>
      <c r="E951" s="715"/>
      <c r="F951" s="715"/>
      <c r="G951" s="715"/>
      <c r="H951" s="715"/>
      <c r="I951" s="716"/>
      <c r="J951" s="733"/>
      <c r="K951" s="734"/>
      <c r="L951" s="734"/>
      <c r="M951" s="734"/>
      <c r="N951" s="735"/>
      <c r="O951" s="733"/>
      <c r="P951" s="734"/>
      <c r="Q951" s="734"/>
      <c r="R951" s="734"/>
      <c r="S951" s="735"/>
      <c r="T951" s="733"/>
      <c r="U951" s="734"/>
      <c r="V951" s="734"/>
      <c r="W951" s="734"/>
      <c r="X951" s="735"/>
      <c r="Y951" s="733"/>
      <c r="Z951" s="734"/>
      <c r="AA951" s="734"/>
      <c r="AB951" s="734"/>
      <c r="AC951" s="735"/>
      <c r="AD951" s="733">
        <f t="shared" si="3"/>
        <v>0</v>
      </c>
      <c r="AE951" s="734"/>
      <c r="AF951" s="734"/>
      <c r="AG951" s="734"/>
      <c r="AH951" s="735"/>
      <c r="AI951" s="271" t="str">
        <f>IF(ROUND(AD951-P!E18,0)=0,"","CHYBA")</f>
        <v/>
      </c>
      <c r="AJ951" s="271" t="s">
        <v>2378</v>
      </c>
    </row>
    <row r="952" spans="1:36" ht="24" customHeight="1" x14ac:dyDescent="0.2">
      <c r="A952" s="714" t="s">
        <v>1816</v>
      </c>
      <c r="B952" s="715"/>
      <c r="C952" s="715"/>
      <c r="D952" s="715"/>
      <c r="E952" s="715"/>
      <c r="F952" s="715"/>
      <c r="G952" s="715"/>
      <c r="H952" s="715"/>
      <c r="I952" s="716"/>
      <c r="J952" s="733"/>
      <c r="K952" s="734"/>
      <c r="L952" s="734"/>
      <c r="M952" s="734"/>
      <c r="N952" s="735"/>
      <c r="O952" s="733"/>
      <c r="P952" s="734"/>
      <c r="Q952" s="734"/>
      <c r="R952" s="734"/>
      <c r="S952" s="735"/>
      <c r="T952" s="733"/>
      <c r="U952" s="734"/>
      <c r="V952" s="734"/>
      <c r="W952" s="734"/>
      <c r="X952" s="735"/>
      <c r="Y952" s="733"/>
      <c r="Z952" s="734"/>
      <c r="AA952" s="734"/>
      <c r="AB952" s="734"/>
      <c r="AC952" s="735"/>
      <c r="AD952" s="733">
        <f t="shared" si="3"/>
        <v>0</v>
      </c>
      <c r="AE952" s="734"/>
      <c r="AF952" s="734"/>
      <c r="AG952" s="734"/>
      <c r="AH952" s="735"/>
      <c r="AI952" s="271" t="str">
        <f>IF(ROUND(AD952-P!E19,0)=0,"","CHYBA")</f>
        <v/>
      </c>
      <c r="AJ952" s="271" t="s">
        <v>2378</v>
      </c>
    </row>
    <row r="953" spans="1:36" ht="21.75" customHeight="1" x14ac:dyDescent="0.2">
      <c r="A953" s="714" t="s">
        <v>1817</v>
      </c>
      <c r="B953" s="715"/>
      <c r="C953" s="715"/>
      <c r="D953" s="715"/>
      <c r="E953" s="715"/>
      <c r="F953" s="715"/>
      <c r="G953" s="715"/>
      <c r="H953" s="715"/>
      <c r="I953" s="716"/>
      <c r="J953" s="733"/>
      <c r="K953" s="734"/>
      <c r="L953" s="734"/>
      <c r="M953" s="734"/>
      <c r="N953" s="735"/>
      <c r="O953" s="733"/>
      <c r="P953" s="734"/>
      <c r="Q953" s="734"/>
      <c r="R953" s="734"/>
      <c r="S953" s="735"/>
      <c r="T953" s="733">
        <v>11312</v>
      </c>
      <c r="U953" s="734"/>
      <c r="V953" s="734"/>
      <c r="W953" s="734"/>
      <c r="X953" s="735"/>
      <c r="Y953" s="733">
        <v>252760</v>
      </c>
      <c r="Z953" s="734"/>
      <c r="AA953" s="734"/>
      <c r="AB953" s="734"/>
      <c r="AC953" s="735"/>
      <c r="AD953" s="733">
        <f t="shared" si="3"/>
        <v>241448</v>
      </c>
      <c r="AE953" s="734"/>
      <c r="AF953" s="734"/>
      <c r="AG953" s="734"/>
      <c r="AH953" s="735"/>
      <c r="AI953" s="271" t="str">
        <f>IF(ROUND(AD953-P!E21,0)=0,"","CHYBA")</f>
        <v/>
      </c>
      <c r="AJ953" s="271" t="s">
        <v>2378</v>
      </c>
    </row>
    <row r="954" spans="1:36" ht="22.5" customHeight="1" x14ac:dyDescent="0.2">
      <c r="A954" s="714" t="s">
        <v>1818</v>
      </c>
      <c r="B954" s="715"/>
      <c r="C954" s="715"/>
      <c r="D954" s="715"/>
      <c r="E954" s="715"/>
      <c r="F954" s="715"/>
      <c r="G954" s="715"/>
      <c r="H954" s="715"/>
      <c r="I954" s="716"/>
      <c r="J954" s="733"/>
      <c r="K954" s="734"/>
      <c r="L954" s="734"/>
      <c r="M954" s="734"/>
      <c r="N954" s="735"/>
      <c r="O954" s="733"/>
      <c r="P954" s="734"/>
      <c r="Q954" s="734"/>
      <c r="R954" s="734"/>
      <c r="S954" s="735"/>
      <c r="T954" s="733"/>
      <c r="U954" s="734"/>
      <c r="V954" s="734"/>
      <c r="W954" s="734"/>
      <c r="X954" s="735"/>
      <c r="Y954" s="733"/>
      <c r="Z954" s="734"/>
      <c r="AA954" s="734"/>
      <c r="AB954" s="734"/>
      <c r="AC954" s="735"/>
      <c r="AD954" s="733">
        <f t="shared" si="3"/>
        <v>0</v>
      </c>
      <c r="AE954" s="734"/>
      <c r="AF954" s="734"/>
      <c r="AG954" s="734"/>
      <c r="AH954" s="735"/>
      <c r="AI954" s="271" t="str">
        <f>IF(ROUND(AD954-P!E22,0)=0,"","CHYBA")</f>
        <v/>
      </c>
      <c r="AJ954" s="271" t="s">
        <v>2378</v>
      </c>
    </row>
    <row r="955" spans="1:36" ht="24.75" customHeight="1" x14ac:dyDescent="0.2">
      <c r="A955" s="714" t="s">
        <v>1819</v>
      </c>
      <c r="B955" s="715"/>
      <c r="C955" s="715"/>
      <c r="D955" s="715"/>
      <c r="E955" s="715"/>
      <c r="F955" s="715"/>
      <c r="G955" s="715"/>
      <c r="H955" s="715"/>
      <c r="I955" s="716"/>
      <c r="J955" s="733">
        <v>252760</v>
      </c>
      <c r="K955" s="734"/>
      <c r="L955" s="734"/>
      <c r="M955" s="734"/>
      <c r="N955" s="735"/>
      <c r="O955" s="733">
        <v>317432</v>
      </c>
      <c r="P955" s="734"/>
      <c r="Q955" s="734"/>
      <c r="R955" s="734"/>
      <c r="S955" s="735"/>
      <c r="T955" s="733"/>
      <c r="U955" s="734"/>
      <c r="V955" s="734"/>
      <c r="W955" s="734"/>
      <c r="X955" s="735"/>
      <c r="Y955" s="733">
        <v>-252760</v>
      </c>
      <c r="Z955" s="734"/>
      <c r="AA955" s="734"/>
      <c r="AB955" s="734"/>
      <c r="AC955" s="735"/>
      <c r="AD955" s="733">
        <f t="shared" si="3"/>
        <v>317432</v>
      </c>
      <c r="AE955" s="734"/>
      <c r="AF955" s="734"/>
      <c r="AG955" s="734"/>
      <c r="AH955" s="735"/>
      <c r="AI955" s="271" t="str">
        <f>IF(ROUND(AD955-VZaS!E67,0)=0,"","CHYBA")</f>
        <v/>
      </c>
      <c r="AJ955" s="271" t="s">
        <v>2378</v>
      </c>
    </row>
    <row r="956" spans="1:36" ht="15" hidden="1" customHeight="1" x14ac:dyDescent="0.2">
      <c r="A956" s="714" t="s">
        <v>1820</v>
      </c>
      <c r="B956" s="715"/>
      <c r="C956" s="715"/>
      <c r="D956" s="715"/>
      <c r="E956" s="715"/>
      <c r="F956" s="715"/>
      <c r="G956" s="715"/>
      <c r="H956" s="715"/>
      <c r="I956" s="716"/>
      <c r="J956" s="733"/>
      <c r="K956" s="734"/>
      <c r="L956" s="734"/>
      <c r="M956" s="734"/>
      <c r="N956" s="735"/>
      <c r="O956" s="733"/>
      <c r="P956" s="734"/>
      <c r="Q956" s="734"/>
      <c r="R956" s="734"/>
      <c r="S956" s="735"/>
      <c r="T956" s="733"/>
      <c r="U956" s="734"/>
      <c r="V956" s="734"/>
      <c r="W956" s="734"/>
      <c r="X956" s="735"/>
      <c r="Y956" s="733"/>
      <c r="Z956" s="734"/>
      <c r="AA956" s="734"/>
      <c r="AB956" s="734"/>
      <c r="AC956" s="735"/>
      <c r="AD956" s="733">
        <f t="shared" si="3"/>
        <v>0</v>
      </c>
      <c r="AE956" s="734"/>
      <c r="AF956" s="734"/>
      <c r="AG956" s="734"/>
      <c r="AH956" s="735"/>
    </row>
    <row r="957" spans="1:36" ht="24" hidden="1" customHeight="1" x14ac:dyDescent="0.2">
      <c r="A957" s="714" t="s">
        <v>1821</v>
      </c>
      <c r="B957" s="715"/>
      <c r="C957" s="715"/>
      <c r="D957" s="715"/>
      <c r="E957" s="715"/>
      <c r="F957" s="715"/>
      <c r="G957" s="715"/>
      <c r="H957" s="715"/>
      <c r="I957" s="716"/>
      <c r="J957" s="733"/>
      <c r="K957" s="734"/>
      <c r="L957" s="734"/>
      <c r="M957" s="734"/>
      <c r="N957" s="735"/>
      <c r="O957" s="733"/>
      <c r="P957" s="734"/>
      <c r="Q957" s="734"/>
      <c r="R957" s="734"/>
      <c r="S957" s="735"/>
      <c r="T957" s="733"/>
      <c r="U957" s="734"/>
      <c r="V957" s="734"/>
      <c r="W957" s="734"/>
      <c r="X957" s="735"/>
      <c r="Y957" s="733"/>
      <c r="Z957" s="734"/>
      <c r="AA957" s="734"/>
      <c r="AB957" s="734"/>
      <c r="AC957" s="735"/>
      <c r="AD957" s="733">
        <f>J957+O957-T957+Y957</f>
        <v>0</v>
      </c>
      <c r="AE957" s="734"/>
      <c r="AF957" s="734"/>
      <c r="AG957" s="734"/>
      <c r="AH957" s="735"/>
    </row>
    <row r="958" spans="1:36" x14ac:dyDescent="0.2">
      <c r="A958" s="714" t="s">
        <v>1539</v>
      </c>
      <c r="B958" s="715"/>
      <c r="C958" s="715"/>
      <c r="D958" s="715"/>
      <c r="E958" s="715"/>
      <c r="F958" s="715"/>
      <c r="G958" s="715"/>
      <c r="H958" s="715"/>
      <c r="I958" s="716"/>
      <c r="J958" s="733">
        <f>SUM(J941:N957)</f>
        <v>433175</v>
      </c>
      <c r="K958" s="734"/>
      <c r="L958" s="734"/>
      <c r="M958" s="734"/>
      <c r="N958" s="735"/>
      <c r="O958" s="733">
        <f>SUM(O941:S957)</f>
        <v>317432</v>
      </c>
      <c r="P958" s="734"/>
      <c r="Q958" s="734"/>
      <c r="R958" s="734"/>
      <c r="S958" s="735"/>
      <c r="T958" s="733">
        <f>SUM(T941:X957)</f>
        <v>11312</v>
      </c>
      <c r="U958" s="734"/>
      <c r="V958" s="734"/>
      <c r="W958" s="734"/>
      <c r="X958" s="735"/>
      <c r="Y958" s="733">
        <f>SUM(Y941:AC957)</f>
        <v>0</v>
      </c>
      <c r="Z958" s="734"/>
      <c r="AA958" s="734"/>
      <c r="AB958" s="734"/>
      <c r="AC958" s="735"/>
      <c r="AD958" s="733">
        <f>SUM(AD941:AH957)</f>
        <v>739295</v>
      </c>
      <c r="AE958" s="734"/>
      <c r="AF958" s="734"/>
      <c r="AG958" s="734"/>
      <c r="AH958" s="735"/>
      <c r="AI958" s="271" t="str">
        <f>IF(ROUND(AD958-P!E3,0)=0,"","CHYBA")</f>
        <v/>
      </c>
      <c r="AJ958" s="271" t="s">
        <v>2378</v>
      </c>
    </row>
    <row r="959" spans="1:36" hidden="1" x14ac:dyDescent="0.2"/>
    <row r="960" spans="1:36" hidden="1" x14ac:dyDescent="0.2"/>
    <row r="961" spans="1:34" hidden="1" x14ac:dyDescent="0.2">
      <c r="A961" s="421" t="s">
        <v>2343</v>
      </c>
    </row>
    <row r="962" spans="1:34" hidden="1" x14ac:dyDescent="0.2"/>
    <row r="963" spans="1:34" hidden="1" x14ac:dyDescent="0.2">
      <c r="A963" s="1048" t="s">
        <v>2382</v>
      </c>
      <c r="B963" s="1048"/>
      <c r="C963" s="1048"/>
      <c r="D963" s="1048"/>
      <c r="E963" s="1048"/>
      <c r="F963" s="1048"/>
      <c r="G963" s="1048"/>
      <c r="H963" s="1048"/>
      <c r="I963" s="1048"/>
      <c r="J963" s="1048"/>
      <c r="K963" s="1048"/>
      <c r="L963" s="1048"/>
      <c r="M963" s="1048"/>
      <c r="N963" s="1048"/>
      <c r="O963" s="1048"/>
      <c r="P963" s="1048"/>
      <c r="Q963" s="1048"/>
      <c r="R963" s="1048"/>
      <c r="S963" s="1048"/>
      <c r="T963" s="1048"/>
      <c r="U963" s="1048"/>
      <c r="V963" s="1048"/>
      <c r="W963" s="1048"/>
      <c r="X963" s="1048"/>
      <c r="Y963" s="1048"/>
      <c r="Z963" s="1048"/>
      <c r="AA963" s="1048"/>
      <c r="AB963" s="1048"/>
      <c r="AC963" s="1048"/>
      <c r="AD963" s="1048"/>
      <c r="AE963" s="1048"/>
      <c r="AF963" s="1048"/>
      <c r="AG963" s="1048"/>
      <c r="AH963" s="1048"/>
    </row>
    <row r="964" spans="1:34" hidden="1" x14ac:dyDescent="0.2">
      <c r="A964" s="450"/>
      <c r="B964" s="450"/>
      <c r="C964" s="450"/>
      <c r="D964" s="450"/>
      <c r="E964" s="450"/>
      <c r="F964" s="450"/>
      <c r="G964" s="450"/>
      <c r="H964" s="450"/>
      <c r="I964" s="450"/>
      <c r="J964" s="450"/>
      <c r="K964" s="450"/>
      <c r="L964" s="450"/>
      <c r="M964" s="450"/>
      <c r="N964" s="450"/>
      <c r="O964" s="450"/>
      <c r="P964" s="450"/>
      <c r="Q964" s="450"/>
      <c r="R964" s="450"/>
      <c r="S964" s="450"/>
      <c r="T964" s="450"/>
      <c r="U964" s="450"/>
      <c r="V964" s="450"/>
      <c r="W964" s="450"/>
      <c r="X964" s="450"/>
      <c r="Y964" s="450"/>
      <c r="Z964" s="450"/>
      <c r="AA964" s="450"/>
      <c r="AB964" s="450"/>
      <c r="AC964" s="450"/>
      <c r="AD964" s="450"/>
      <c r="AE964" s="450"/>
      <c r="AF964" s="450"/>
      <c r="AG964" s="450"/>
      <c r="AH964" s="450"/>
    </row>
    <row r="965" spans="1:34" hidden="1" x14ac:dyDescent="0.2">
      <c r="A965" s="1023" t="s">
        <v>1823</v>
      </c>
      <c r="B965" s="1023"/>
      <c r="C965" s="1023"/>
      <c r="D965" s="1023"/>
      <c r="E965" s="1023"/>
      <c r="F965" s="1023"/>
      <c r="G965" s="1023"/>
      <c r="H965" s="1023"/>
      <c r="I965" s="1023"/>
      <c r="J965" s="1023"/>
      <c r="K965" s="1023"/>
      <c r="L965" s="1023"/>
      <c r="M965" s="1023"/>
      <c r="N965" s="1023"/>
      <c r="O965" s="1023"/>
      <c r="P965" s="1023"/>
      <c r="Q965" s="1023"/>
      <c r="R965" s="1023"/>
      <c r="S965" s="1023"/>
      <c r="T965" s="1023"/>
      <c r="U965" s="1023"/>
      <c r="V965" s="1023"/>
      <c r="W965" s="1023"/>
      <c r="X965" s="1023"/>
      <c r="Y965" s="1023"/>
      <c r="Z965" s="1023"/>
      <c r="AA965" s="1023"/>
      <c r="AB965" s="1023"/>
      <c r="AC965" s="1023"/>
      <c r="AD965" s="1023"/>
      <c r="AE965" s="1023"/>
      <c r="AF965" s="1023"/>
      <c r="AG965" s="1023"/>
      <c r="AH965" s="1023"/>
    </row>
    <row r="966" spans="1:34" hidden="1" x14ac:dyDescent="0.2">
      <c r="A966" s="1023"/>
      <c r="B966" s="1023"/>
      <c r="C966" s="1023"/>
      <c r="D966" s="1023"/>
      <c r="E966" s="1023"/>
      <c r="F966" s="1023"/>
      <c r="G966" s="1023"/>
      <c r="H966" s="1023"/>
      <c r="I966" s="1023"/>
      <c r="J966" s="1023"/>
      <c r="K966" s="1023"/>
      <c r="L966" s="1023"/>
      <c r="M966" s="1023"/>
      <c r="N966" s="1023"/>
      <c r="O966" s="1023"/>
      <c r="P966" s="1023"/>
      <c r="Q966" s="1023"/>
      <c r="R966" s="1023"/>
      <c r="S966" s="1023"/>
      <c r="T966" s="1023"/>
      <c r="U966" s="1023"/>
      <c r="V966" s="1023"/>
      <c r="W966" s="1023"/>
      <c r="X966" s="1023"/>
      <c r="Y966" s="1023"/>
      <c r="Z966" s="1023"/>
      <c r="AA966" s="1023"/>
      <c r="AB966" s="1023"/>
      <c r="AC966" s="1023"/>
      <c r="AD966" s="1023"/>
      <c r="AE966" s="1023"/>
      <c r="AF966" s="1023"/>
      <c r="AG966" s="1023"/>
      <c r="AH966" s="1023"/>
    </row>
    <row r="967" spans="1:34" ht="12" hidden="1" customHeight="1" x14ac:dyDescent="0.2">
      <c r="A967" s="1023"/>
      <c r="B967" s="1023"/>
      <c r="C967" s="1023"/>
      <c r="D967" s="1023"/>
      <c r="E967" s="1023"/>
      <c r="F967" s="1023"/>
      <c r="G967" s="1023"/>
      <c r="H967" s="1023"/>
      <c r="I967" s="1023"/>
      <c r="J967" s="1023"/>
      <c r="K967" s="1023"/>
      <c r="L967" s="1023"/>
      <c r="M967" s="1023"/>
      <c r="N967" s="1023"/>
      <c r="O967" s="1023"/>
      <c r="P967" s="1023"/>
      <c r="Q967" s="1023"/>
      <c r="R967" s="1023"/>
      <c r="S967" s="1023"/>
      <c r="T967" s="1023"/>
      <c r="U967" s="1023"/>
      <c r="V967" s="1023"/>
      <c r="W967" s="1023"/>
      <c r="X967" s="1023"/>
      <c r="Y967" s="1023"/>
      <c r="Z967" s="1023"/>
      <c r="AA967" s="1023"/>
      <c r="AB967" s="1023"/>
      <c r="AC967" s="1023"/>
      <c r="AD967" s="1023"/>
      <c r="AE967" s="1023"/>
      <c r="AF967" s="1023"/>
      <c r="AG967" s="1023"/>
      <c r="AH967" s="1023"/>
    </row>
    <row r="969" spans="1:34" x14ac:dyDescent="0.2">
      <c r="A969" s="729" t="s">
        <v>2816</v>
      </c>
      <c r="B969" s="729"/>
      <c r="C969" s="729"/>
      <c r="D969" s="729"/>
      <c r="E969" s="729"/>
      <c r="F969" s="729"/>
      <c r="G969" s="729"/>
      <c r="H969" s="729"/>
      <c r="I969" s="729"/>
      <c r="J969" s="729"/>
      <c r="K969" s="729"/>
      <c r="L969" s="729"/>
      <c r="M969" s="729"/>
      <c r="N969" s="729"/>
      <c r="O969" s="729"/>
      <c r="P969" s="729"/>
      <c r="Q969" s="729"/>
      <c r="R969" s="729"/>
      <c r="S969" s="729"/>
      <c r="T969" s="729"/>
      <c r="U969" s="729"/>
      <c r="V969" s="729"/>
      <c r="W969" s="729"/>
      <c r="X969" s="729"/>
      <c r="Y969" s="729"/>
      <c r="Z969" s="729"/>
      <c r="AA969" s="729"/>
      <c r="AB969" s="729"/>
      <c r="AC969" s="729"/>
      <c r="AD969" s="729"/>
      <c r="AE969" s="729"/>
      <c r="AF969" s="729"/>
      <c r="AG969" s="729"/>
      <c r="AH969" s="729"/>
    </row>
    <row r="970" spans="1:34" x14ac:dyDescent="0.2">
      <c r="A970" s="729"/>
      <c r="B970" s="729"/>
      <c r="C970" s="729"/>
      <c r="D970" s="729"/>
      <c r="E970" s="729"/>
      <c r="F970" s="729"/>
      <c r="G970" s="729"/>
      <c r="H970" s="729"/>
      <c r="I970" s="729"/>
      <c r="J970" s="729"/>
      <c r="K970" s="729"/>
      <c r="L970" s="729"/>
      <c r="M970" s="729"/>
      <c r="N970" s="729"/>
      <c r="O970" s="729"/>
      <c r="P970" s="729"/>
      <c r="Q970" s="729"/>
      <c r="R970" s="729"/>
      <c r="S970" s="729"/>
      <c r="T970" s="729"/>
      <c r="U970" s="729"/>
      <c r="V970" s="729"/>
      <c r="W970" s="729"/>
      <c r="X970" s="729"/>
      <c r="Y970" s="729"/>
      <c r="Z970" s="729"/>
      <c r="AA970" s="729"/>
      <c r="AB970" s="729"/>
      <c r="AC970" s="729"/>
      <c r="AD970" s="729"/>
      <c r="AE970" s="729"/>
      <c r="AF970" s="729"/>
      <c r="AG970" s="729"/>
      <c r="AH970" s="729"/>
    </row>
    <row r="972" spans="1:34" hidden="1" x14ac:dyDescent="0.2">
      <c r="A972" s="1023" t="s">
        <v>1824</v>
      </c>
      <c r="B972" s="1023"/>
      <c r="C972" s="1023"/>
      <c r="D972" s="1023"/>
      <c r="E972" s="1023"/>
      <c r="F972" s="1023"/>
      <c r="G972" s="1023"/>
      <c r="H972" s="1023"/>
      <c r="I972" s="1023"/>
      <c r="J972" s="1023"/>
      <c r="K972" s="1023"/>
      <c r="L972" s="1023"/>
      <c r="M972" s="1023"/>
      <c r="N972" s="1023"/>
      <c r="O972" s="1023"/>
      <c r="P972" s="1023"/>
      <c r="Q972" s="1023"/>
      <c r="R972" s="1023"/>
      <c r="S972" s="1023"/>
      <c r="T972" s="1023"/>
      <c r="U972" s="1023"/>
      <c r="V972" s="1023"/>
      <c r="W972" s="1023"/>
      <c r="X972" s="1023"/>
      <c r="Y972" s="1023"/>
      <c r="Z972" s="1023"/>
      <c r="AA972" s="1023"/>
      <c r="AB972" s="1023"/>
      <c r="AC972" s="1023"/>
      <c r="AD972" s="1023"/>
      <c r="AE972" s="1023"/>
      <c r="AF972" s="1023"/>
      <c r="AG972" s="1023"/>
      <c r="AH972" s="1023"/>
    </row>
    <row r="973" spans="1:34" hidden="1" x14ac:dyDescent="0.2">
      <c r="A973" s="1023"/>
      <c r="B973" s="1023"/>
      <c r="C973" s="1023"/>
      <c r="D973" s="1023"/>
      <c r="E973" s="1023"/>
      <c r="F973" s="1023"/>
      <c r="G973" s="1023"/>
      <c r="H973" s="1023"/>
      <c r="I973" s="1023"/>
      <c r="J973" s="1023"/>
      <c r="K973" s="1023"/>
      <c r="L973" s="1023"/>
      <c r="M973" s="1023"/>
      <c r="N973" s="1023"/>
      <c r="O973" s="1023"/>
      <c r="P973" s="1023"/>
      <c r="Q973" s="1023"/>
      <c r="R973" s="1023"/>
      <c r="S973" s="1023"/>
      <c r="T973" s="1023"/>
      <c r="U973" s="1023"/>
      <c r="V973" s="1023"/>
      <c r="W973" s="1023"/>
      <c r="X973" s="1023"/>
      <c r="Y973" s="1023"/>
      <c r="Z973" s="1023"/>
      <c r="AA973" s="1023"/>
      <c r="AB973" s="1023"/>
      <c r="AC973" s="1023"/>
      <c r="AD973" s="1023"/>
      <c r="AE973" s="1023"/>
      <c r="AF973" s="1023"/>
      <c r="AG973" s="1023"/>
      <c r="AH973" s="1023"/>
    </row>
    <row r="974" spans="1:34" hidden="1" x14ac:dyDescent="0.2"/>
    <row r="975" spans="1:34" hidden="1" x14ac:dyDescent="0.2">
      <c r="A975" s="421" t="s">
        <v>1825</v>
      </c>
    </row>
    <row r="976" spans="1:34" hidden="1" x14ac:dyDescent="0.2"/>
    <row r="977" spans="1:36" hidden="1" x14ac:dyDescent="0.2">
      <c r="A977" s="421" t="s">
        <v>1826</v>
      </c>
    </row>
    <row r="978" spans="1:36" hidden="1" x14ac:dyDescent="0.2"/>
    <row r="979" spans="1:36" ht="31.5" customHeight="1" x14ac:dyDescent="0.2">
      <c r="A979" s="729" t="s">
        <v>2751</v>
      </c>
      <c r="B979" s="729"/>
      <c r="C979" s="729"/>
      <c r="D979" s="729"/>
      <c r="E979" s="729"/>
      <c r="F979" s="729"/>
      <c r="G979" s="729"/>
      <c r="H979" s="729"/>
      <c r="I979" s="729"/>
      <c r="J979" s="729"/>
      <c r="K979" s="729"/>
      <c r="L979" s="729"/>
      <c r="M979" s="729"/>
      <c r="N979" s="729"/>
      <c r="O979" s="729"/>
      <c r="P979" s="729"/>
      <c r="Q979" s="729"/>
      <c r="R979" s="729"/>
      <c r="S979" s="729"/>
      <c r="T979" s="729"/>
      <c r="U979" s="729"/>
      <c r="V979" s="729"/>
      <c r="W979" s="729"/>
      <c r="X979" s="729"/>
      <c r="Y979" s="729"/>
      <c r="Z979" s="729"/>
      <c r="AA979" s="729"/>
      <c r="AB979" s="729"/>
      <c r="AC979" s="729"/>
      <c r="AD979" s="729"/>
      <c r="AE979" s="729"/>
      <c r="AF979" s="729"/>
      <c r="AG979" s="729"/>
      <c r="AH979" s="729"/>
    </row>
    <row r="980" spans="1:36" x14ac:dyDescent="0.2">
      <c r="A980" s="459"/>
      <c r="B980" s="459"/>
      <c r="C980" s="459"/>
      <c r="D980" s="459"/>
      <c r="E980" s="459"/>
      <c r="F980" s="459"/>
      <c r="G980" s="459"/>
      <c r="H980" s="459"/>
      <c r="I980" s="459"/>
      <c r="J980" s="459"/>
      <c r="K980" s="459"/>
      <c r="L980" s="459"/>
      <c r="M980" s="459"/>
      <c r="N980" s="459"/>
      <c r="O980" s="459"/>
      <c r="P980" s="459"/>
      <c r="Q980" s="459"/>
      <c r="R980" s="459"/>
      <c r="S980" s="459"/>
      <c r="T980" s="459"/>
      <c r="U980" s="459"/>
      <c r="V980" s="459"/>
      <c r="W980" s="459"/>
      <c r="X980" s="459"/>
      <c r="Y980" s="459"/>
      <c r="Z980" s="459"/>
      <c r="AA980" s="459"/>
      <c r="AB980" s="459"/>
      <c r="AC980" s="459"/>
      <c r="AD980" s="459"/>
      <c r="AE980" s="459"/>
      <c r="AF980" s="459"/>
      <c r="AG980" s="459"/>
      <c r="AH980" s="459"/>
    </row>
    <row r="982" spans="1:36" x14ac:dyDescent="0.2">
      <c r="A982" s="447" t="s">
        <v>730</v>
      </c>
      <c r="B982" s="447"/>
      <c r="C982" s="447"/>
      <c r="D982" s="447" t="s">
        <v>1827</v>
      </c>
      <c r="E982" s="447"/>
      <c r="F982" s="447"/>
      <c r="G982" s="447"/>
    </row>
    <row r="984" spans="1:36" x14ac:dyDescent="0.2">
      <c r="A984" s="421" t="s">
        <v>1828</v>
      </c>
    </row>
    <row r="986" spans="1:36" x14ac:dyDescent="0.2">
      <c r="A986" s="1067" t="s">
        <v>1529</v>
      </c>
      <c r="B986" s="1068"/>
      <c r="C986" s="1068"/>
      <c r="D986" s="1068"/>
      <c r="E986" s="1068"/>
      <c r="F986" s="1068"/>
      <c r="G986" s="1068"/>
      <c r="H986" s="1068"/>
      <c r="I986" s="1069"/>
      <c r="J986" s="748" t="s">
        <v>510</v>
      </c>
      <c r="K986" s="749"/>
      <c r="L986" s="749"/>
      <c r="M986" s="749"/>
      <c r="N986" s="749"/>
      <c r="O986" s="749"/>
      <c r="P986" s="749"/>
      <c r="Q986" s="749"/>
      <c r="R986" s="749"/>
      <c r="S986" s="749"/>
      <c r="T986" s="749"/>
      <c r="U986" s="749"/>
      <c r="V986" s="749"/>
      <c r="W986" s="749"/>
      <c r="X986" s="749"/>
      <c r="Y986" s="749"/>
      <c r="Z986" s="749"/>
      <c r="AA986" s="749"/>
      <c r="AB986" s="749"/>
      <c r="AC986" s="749"/>
      <c r="AD986" s="749"/>
      <c r="AE986" s="749"/>
      <c r="AF986" s="749"/>
      <c r="AG986" s="749"/>
      <c r="AH986" s="750"/>
    </row>
    <row r="987" spans="1:36" x14ac:dyDescent="0.2">
      <c r="A987" s="1147"/>
      <c r="B987" s="1148"/>
      <c r="C987" s="1148"/>
      <c r="D987" s="1148"/>
      <c r="E987" s="1148"/>
      <c r="F987" s="1148"/>
      <c r="G987" s="1148"/>
      <c r="H987" s="1148"/>
      <c r="I987" s="1149"/>
      <c r="J987" s="1073" t="s">
        <v>1602</v>
      </c>
      <c r="K987" s="1074"/>
      <c r="L987" s="1074"/>
      <c r="M987" s="1074"/>
      <c r="N987" s="1075"/>
      <c r="O987" s="1073" t="s">
        <v>1829</v>
      </c>
      <c r="P987" s="1074"/>
      <c r="Q987" s="1074"/>
      <c r="R987" s="1074"/>
      <c r="S987" s="1075"/>
      <c r="T987" s="1073" t="s">
        <v>1830</v>
      </c>
      <c r="U987" s="1074"/>
      <c r="V987" s="1074"/>
      <c r="W987" s="1074"/>
      <c r="X987" s="1075"/>
      <c r="Y987" s="1073" t="s">
        <v>1831</v>
      </c>
      <c r="Z987" s="1074"/>
      <c r="AA987" s="1074"/>
      <c r="AB987" s="1074"/>
      <c r="AC987" s="1075"/>
      <c r="AD987" s="1073" t="s">
        <v>1606</v>
      </c>
      <c r="AE987" s="1074"/>
      <c r="AF987" s="1074"/>
      <c r="AG987" s="1074"/>
      <c r="AH987" s="1075"/>
    </row>
    <row r="988" spans="1:36" x14ac:dyDescent="0.2">
      <c r="A988" s="1070"/>
      <c r="B988" s="1071"/>
      <c r="C988" s="1071"/>
      <c r="D988" s="1071"/>
      <c r="E988" s="1071"/>
      <c r="F988" s="1071"/>
      <c r="G988" s="1071"/>
      <c r="H988" s="1071"/>
      <c r="I988" s="1072"/>
      <c r="J988" s="1076"/>
      <c r="K988" s="1077"/>
      <c r="L988" s="1077"/>
      <c r="M988" s="1077"/>
      <c r="N988" s="1078"/>
      <c r="O988" s="1076"/>
      <c r="P988" s="1077"/>
      <c r="Q988" s="1077"/>
      <c r="R988" s="1077"/>
      <c r="S988" s="1078"/>
      <c r="T988" s="1076"/>
      <c r="U988" s="1077"/>
      <c r="V988" s="1077"/>
      <c r="W988" s="1077"/>
      <c r="X988" s="1078"/>
      <c r="Y988" s="1076"/>
      <c r="Z988" s="1077"/>
      <c r="AA988" s="1077"/>
      <c r="AB988" s="1077"/>
      <c r="AC988" s="1078"/>
      <c r="AD988" s="1076"/>
      <c r="AE988" s="1077"/>
      <c r="AF988" s="1077"/>
      <c r="AG988" s="1077"/>
      <c r="AH988" s="1078"/>
    </row>
    <row r="989" spans="1:36" x14ac:dyDescent="0.2">
      <c r="A989" s="748" t="s">
        <v>458</v>
      </c>
      <c r="B989" s="749"/>
      <c r="C989" s="749"/>
      <c r="D989" s="749"/>
      <c r="E989" s="749"/>
      <c r="F989" s="749"/>
      <c r="G989" s="749"/>
      <c r="H989" s="749"/>
      <c r="I989" s="750"/>
      <c r="J989" s="748" t="s">
        <v>459</v>
      </c>
      <c r="K989" s="749"/>
      <c r="L989" s="749"/>
      <c r="M989" s="749"/>
      <c r="N989" s="750"/>
      <c r="O989" s="748" t="s">
        <v>460</v>
      </c>
      <c r="P989" s="749"/>
      <c r="Q989" s="749"/>
      <c r="R989" s="749"/>
      <c r="S989" s="750"/>
      <c r="T989" s="748" t="s">
        <v>1595</v>
      </c>
      <c r="U989" s="749"/>
      <c r="V989" s="749"/>
      <c r="W989" s="749"/>
      <c r="X989" s="750"/>
      <c r="Y989" s="748" t="s">
        <v>1596</v>
      </c>
      <c r="Z989" s="749"/>
      <c r="AA989" s="749"/>
      <c r="AB989" s="749"/>
      <c r="AC989" s="750"/>
      <c r="AD989" s="748" t="s">
        <v>1597</v>
      </c>
      <c r="AE989" s="749"/>
      <c r="AF989" s="749"/>
      <c r="AG989" s="749"/>
      <c r="AH989" s="750"/>
    </row>
    <row r="990" spans="1:36" x14ac:dyDescent="0.2">
      <c r="A990" s="745" t="s">
        <v>1832</v>
      </c>
      <c r="B990" s="746"/>
      <c r="C990" s="746"/>
      <c r="D990" s="746"/>
      <c r="E990" s="746"/>
      <c r="F990" s="746"/>
      <c r="G990" s="746"/>
      <c r="H990" s="746"/>
      <c r="I990" s="747"/>
      <c r="J990" s="733">
        <f>SUM(J991:N995)</f>
        <v>18872</v>
      </c>
      <c r="K990" s="734"/>
      <c r="L990" s="734"/>
      <c r="M990" s="734"/>
      <c r="N990" s="735"/>
      <c r="O990" s="733">
        <f>SUM(O991:S995)</f>
        <v>0</v>
      </c>
      <c r="P990" s="734"/>
      <c r="Q990" s="734"/>
      <c r="R990" s="734"/>
      <c r="S990" s="735"/>
      <c r="T990" s="733">
        <f>SUM(T991:X995)</f>
        <v>0</v>
      </c>
      <c r="U990" s="734"/>
      <c r="V990" s="734"/>
      <c r="W990" s="734"/>
      <c r="X990" s="735"/>
      <c r="Y990" s="733">
        <f>SUM(Y991:AC995)</f>
        <v>-3629</v>
      </c>
      <c r="Z990" s="734"/>
      <c r="AA990" s="734"/>
      <c r="AB990" s="734"/>
      <c r="AC990" s="735"/>
      <c r="AD990" s="733">
        <f>SUM(AD991:AH995)</f>
        <v>15243</v>
      </c>
      <c r="AE990" s="734"/>
      <c r="AF990" s="734"/>
      <c r="AG990" s="734"/>
      <c r="AH990" s="735"/>
      <c r="AI990" s="271" t="str">
        <f>IF(ROUND(J990-P!E42,0)=0,"","CHYBA")</f>
        <v/>
      </c>
      <c r="AJ990" s="271" t="s">
        <v>2378</v>
      </c>
    </row>
    <row r="991" spans="1:36" x14ac:dyDescent="0.2">
      <c r="A991" s="745" t="s">
        <v>2467</v>
      </c>
      <c r="B991" s="746"/>
      <c r="C991" s="746"/>
      <c r="D991" s="746"/>
      <c r="E991" s="746"/>
      <c r="F991" s="746"/>
      <c r="G991" s="746"/>
      <c r="H991" s="746"/>
      <c r="I991" s="747"/>
      <c r="J991" s="733">
        <v>12228</v>
      </c>
      <c r="K991" s="734"/>
      <c r="L991" s="734"/>
      <c r="M991" s="734"/>
      <c r="N991" s="735"/>
      <c r="O991" s="733"/>
      <c r="P991" s="734"/>
      <c r="Q991" s="734"/>
      <c r="R991" s="734"/>
      <c r="S991" s="735"/>
      <c r="T991" s="733"/>
      <c r="U991" s="734"/>
      <c r="V991" s="734"/>
      <c r="W991" s="734"/>
      <c r="X991" s="735"/>
      <c r="Y991" s="733">
        <v>-2804</v>
      </c>
      <c r="Z991" s="734"/>
      <c r="AA991" s="734"/>
      <c r="AB991" s="734"/>
      <c r="AC991" s="735"/>
      <c r="AD991" s="733">
        <f>J991+O991+T991+Y991</f>
        <v>9424</v>
      </c>
      <c r="AE991" s="734"/>
      <c r="AF991" s="734"/>
      <c r="AG991" s="734"/>
      <c r="AH991" s="735"/>
      <c r="AI991" s="345" t="str">
        <f>IF(ROUND(AD990-P!D42,0)=0,"","CHYBA")</f>
        <v/>
      </c>
      <c r="AJ991" s="271" t="s">
        <v>2378</v>
      </c>
    </row>
    <row r="992" spans="1:36" x14ac:dyDescent="0.2">
      <c r="A992" s="745" t="s">
        <v>2468</v>
      </c>
      <c r="B992" s="746"/>
      <c r="C992" s="746"/>
      <c r="D992" s="746"/>
      <c r="E992" s="746"/>
      <c r="F992" s="746"/>
      <c r="G992" s="746"/>
      <c r="H992" s="746"/>
      <c r="I992" s="747"/>
      <c r="J992" s="733">
        <v>6644</v>
      </c>
      <c r="K992" s="734"/>
      <c r="L992" s="734"/>
      <c r="M992" s="734"/>
      <c r="N992" s="735"/>
      <c r="O992" s="733"/>
      <c r="P992" s="734"/>
      <c r="Q992" s="734"/>
      <c r="R992" s="734"/>
      <c r="S992" s="735"/>
      <c r="T992" s="733"/>
      <c r="U992" s="734"/>
      <c r="V992" s="734"/>
      <c r="W992" s="734"/>
      <c r="X992" s="735"/>
      <c r="Y992" s="733">
        <v>-825</v>
      </c>
      <c r="Z992" s="734"/>
      <c r="AA992" s="734"/>
      <c r="AB992" s="734"/>
      <c r="AC992" s="735"/>
      <c r="AD992" s="733">
        <f>J992+O992+T992+Y992</f>
        <v>5819</v>
      </c>
      <c r="AE992" s="734"/>
      <c r="AF992" s="734"/>
      <c r="AG992" s="734"/>
      <c r="AH992" s="735"/>
    </row>
    <row r="993" spans="1:36" x14ac:dyDescent="0.2">
      <c r="A993" s="745"/>
      <c r="B993" s="746"/>
      <c r="C993" s="746"/>
      <c r="D993" s="746"/>
      <c r="E993" s="746"/>
      <c r="F993" s="746"/>
      <c r="G993" s="746"/>
      <c r="H993" s="746"/>
      <c r="I993" s="747"/>
      <c r="J993" s="733"/>
      <c r="K993" s="734"/>
      <c r="L993" s="734"/>
      <c r="M993" s="734"/>
      <c r="N993" s="735"/>
      <c r="O993" s="733"/>
      <c r="P993" s="734"/>
      <c r="Q993" s="734"/>
      <c r="R993" s="734"/>
      <c r="S993" s="735"/>
      <c r="T993" s="733"/>
      <c r="U993" s="734"/>
      <c r="V993" s="734"/>
      <c r="W993" s="734"/>
      <c r="X993" s="735"/>
      <c r="Y993" s="733"/>
      <c r="Z993" s="734"/>
      <c r="AA993" s="734"/>
      <c r="AB993" s="734"/>
      <c r="AC993" s="735"/>
      <c r="AD993" s="733">
        <f>J993+O993+T993+Y993</f>
        <v>0</v>
      </c>
      <c r="AE993" s="734"/>
      <c r="AF993" s="734"/>
      <c r="AG993" s="734"/>
      <c r="AH993" s="735"/>
    </row>
    <row r="994" spans="1:36" x14ac:dyDescent="0.2">
      <c r="A994" s="745"/>
      <c r="B994" s="746"/>
      <c r="C994" s="746"/>
      <c r="D994" s="746"/>
      <c r="E994" s="746"/>
      <c r="F994" s="746"/>
      <c r="G994" s="746"/>
      <c r="H994" s="746"/>
      <c r="I994" s="747"/>
      <c r="J994" s="733"/>
      <c r="K994" s="734"/>
      <c r="L994" s="734"/>
      <c r="M994" s="734"/>
      <c r="N994" s="735"/>
      <c r="O994" s="733"/>
      <c r="P994" s="734"/>
      <c r="Q994" s="734"/>
      <c r="R994" s="734"/>
      <c r="S994" s="735"/>
      <c r="T994" s="733"/>
      <c r="U994" s="734"/>
      <c r="V994" s="734"/>
      <c r="W994" s="734"/>
      <c r="X994" s="735"/>
      <c r="Y994" s="733"/>
      <c r="Z994" s="734"/>
      <c r="AA994" s="734"/>
      <c r="AB994" s="734"/>
      <c r="AC994" s="735"/>
      <c r="AD994" s="733">
        <f>J994+O994+T994+Y994</f>
        <v>0</v>
      </c>
      <c r="AE994" s="734"/>
      <c r="AF994" s="734"/>
      <c r="AG994" s="734"/>
      <c r="AH994" s="735"/>
    </row>
    <row r="995" spans="1:36" x14ac:dyDescent="0.2">
      <c r="A995" s="745"/>
      <c r="B995" s="746"/>
      <c r="C995" s="746"/>
      <c r="D995" s="746"/>
      <c r="E995" s="746"/>
      <c r="F995" s="746"/>
      <c r="G995" s="746"/>
      <c r="H995" s="746"/>
      <c r="I995" s="747"/>
      <c r="J995" s="733"/>
      <c r="K995" s="734"/>
      <c r="L995" s="734"/>
      <c r="M995" s="734"/>
      <c r="N995" s="735"/>
      <c r="O995" s="733"/>
      <c r="P995" s="734"/>
      <c r="Q995" s="734"/>
      <c r="R995" s="734"/>
      <c r="S995" s="735"/>
      <c r="T995" s="733"/>
      <c r="U995" s="734"/>
      <c r="V995" s="734"/>
      <c r="W995" s="734"/>
      <c r="X995" s="735"/>
      <c r="Y995" s="733"/>
      <c r="Z995" s="734"/>
      <c r="AA995" s="734"/>
      <c r="AB995" s="734"/>
      <c r="AC995" s="735"/>
      <c r="AD995" s="733">
        <f>J995+O995+T995+Y995</f>
        <v>0</v>
      </c>
      <c r="AE995" s="734"/>
      <c r="AF995" s="734"/>
      <c r="AG995" s="734"/>
      <c r="AH995" s="735"/>
    </row>
    <row r="996" spans="1:36" x14ac:dyDescent="0.2">
      <c r="A996" s="745" t="s">
        <v>1833</v>
      </c>
      <c r="B996" s="746"/>
      <c r="C996" s="746"/>
      <c r="D996" s="746"/>
      <c r="E996" s="746"/>
      <c r="F996" s="746"/>
      <c r="G996" s="746"/>
      <c r="H996" s="746"/>
      <c r="I996" s="747"/>
      <c r="J996" s="733">
        <f>SUM(J997:N1002)</f>
        <v>43176</v>
      </c>
      <c r="K996" s="734"/>
      <c r="L996" s="734"/>
      <c r="M996" s="734"/>
      <c r="N996" s="735"/>
      <c r="O996" s="733">
        <f>SUM(O997:S1002)</f>
        <v>42986</v>
      </c>
      <c r="P996" s="734"/>
      <c r="Q996" s="734"/>
      <c r="R996" s="734"/>
      <c r="S996" s="735"/>
      <c r="T996" s="733">
        <f>SUM(T997:X1002)</f>
        <v>-37167</v>
      </c>
      <c r="U996" s="734"/>
      <c r="V996" s="734"/>
      <c r="W996" s="734"/>
      <c r="X996" s="735"/>
      <c r="Y996" s="733">
        <f>SUM(Y997:AC1002)</f>
        <v>-1831</v>
      </c>
      <c r="Z996" s="734"/>
      <c r="AA996" s="734"/>
      <c r="AB996" s="734"/>
      <c r="AC996" s="735"/>
      <c r="AD996" s="733">
        <f>SUM(AD997:AH1001)</f>
        <v>47164</v>
      </c>
      <c r="AE996" s="734"/>
      <c r="AF996" s="734"/>
      <c r="AG996" s="734"/>
      <c r="AH996" s="735"/>
      <c r="AI996" s="271" t="str">
        <f>IF(ROUND(J996-P!E61,0)=0,"","CHYBA")</f>
        <v/>
      </c>
      <c r="AJ996" s="271" t="s">
        <v>2378</v>
      </c>
    </row>
    <row r="997" spans="1:36" x14ac:dyDescent="0.2">
      <c r="A997" s="745" t="s">
        <v>2469</v>
      </c>
      <c r="B997" s="746"/>
      <c r="C997" s="746"/>
      <c r="D997" s="746"/>
      <c r="E997" s="746"/>
      <c r="F997" s="746"/>
      <c r="G997" s="746"/>
      <c r="H997" s="746"/>
      <c r="I997" s="747"/>
      <c r="J997" s="733">
        <v>5441</v>
      </c>
      <c r="K997" s="734"/>
      <c r="L997" s="734"/>
      <c r="M997" s="734"/>
      <c r="N997" s="735"/>
      <c r="O997" s="733">
        <v>5941</v>
      </c>
      <c r="P997" s="734"/>
      <c r="Q997" s="734"/>
      <c r="R997" s="734"/>
      <c r="S997" s="735"/>
      <c r="T997" s="733">
        <v>-5441</v>
      </c>
      <c r="U997" s="734"/>
      <c r="V997" s="734"/>
      <c r="W997" s="734"/>
      <c r="X997" s="735"/>
      <c r="Y997" s="733"/>
      <c r="Z997" s="734"/>
      <c r="AA997" s="734"/>
      <c r="AB997" s="734"/>
      <c r="AC997" s="735"/>
      <c r="AD997" s="733">
        <f>J997+O997+T997+Y997</f>
        <v>5941</v>
      </c>
      <c r="AE997" s="734"/>
      <c r="AF997" s="734"/>
      <c r="AG997" s="734"/>
      <c r="AH997" s="735"/>
      <c r="AI997" s="271" t="str">
        <f>IF(ROUND(AD996-P!D61,0)=0,"","CHYBA")</f>
        <v/>
      </c>
      <c r="AJ997" s="271" t="s">
        <v>2378</v>
      </c>
    </row>
    <row r="998" spans="1:36" x14ac:dyDescent="0.2">
      <c r="A998" s="745" t="s">
        <v>2473</v>
      </c>
      <c r="B998" s="746"/>
      <c r="C998" s="746"/>
      <c r="D998" s="746"/>
      <c r="E998" s="746"/>
      <c r="F998" s="746"/>
      <c r="G998" s="746"/>
      <c r="H998" s="746"/>
      <c r="I998" s="747"/>
      <c r="J998" s="733">
        <v>30967</v>
      </c>
      <c r="K998" s="734"/>
      <c r="L998" s="734"/>
      <c r="M998" s="734"/>
      <c r="N998" s="735"/>
      <c r="O998" s="733">
        <v>31131</v>
      </c>
      <c r="P998" s="734"/>
      <c r="Q998" s="734"/>
      <c r="R998" s="734"/>
      <c r="S998" s="735"/>
      <c r="T998" s="733">
        <v>-29136</v>
      </c>
      <c r="U998" s="734"/>
      <c r="V998" s="734"/>
      <c r="W998" s="734"/>
      <c r="X998" s="735"/>
      <c r="Y998" s="733">
        <v>-1831</v>
      </c>
      <c r="Z998" s="734"/>
      <c r="AA998" s="734"/>
      <c r="AB998" s="734"/>
      <c r="AC998" s="735"/>
      <c r="AD998" s="733">
        <f>J998+O998+T998+Y998</f>
        <v>31131</v>
      </c>
      <c r="AE998" s="734"/>
      <c r="AF998" s="734"/>
      <c r="AG998" s="734"/>
      <c r="AH998" s="735"/>
    </row>
    <row r="999" spans="1:36" x14ac:dyDescent="0.2">
      <c r="A999" s="745" t="s">
        <v>2471</v>
      </c>
      <c r="B999" s="746"/>
      <c r="C999" s="746"/>
      <c r="D999" s="746"/>
      <c r="E999" s="746"/>
      <c r="F999" s="746"/>
      <c r="G999" s="746"/>
      <c r="H999" s="746"/>
      <c r="I999" s="747"/>
      <c r="J999" s="733">
        <v>1612</v>
      </c>
      <c r="K999" s="734"/>
      <c r="L999" s="734"/>
      <c r="M999" s="734"/>
      <c r="N999" s="735"/>
      <c r="O999" s="733">
        <v>1593</v>
      </c>
      <c r="P999" s="734"/>
      <c r="Q999" s="734"/>
      <c r="R999" s="734"/>
      <c r="S999" s="735"/>
      <c r="T999" s="733">
        <v>-1612</v>
      </c>
      <c r="U999" s="734"/>
      <c r="V999" s="734"/>
      <c r="W999" s="734"/>
      <c r="X999" s="735"/>
      <c r="Y999" s="733"/>
      <c r="Z999" s="734"/>
      <c r="AA999" s="734"/>
      <c r="AB999" s="734"/>
      <c r="AC999" s="735"/>
      <c r="AD999" s="733">
        <f>J999+O999+T999+Y999</f>
        <v>1593</v>
      </c>
      <c r="AE999" s="734"/>
      <c r="AF999" s="734"/>
      <c r="AG999" s="734"/>
      <c r="AH999" s="735"/>
    </row>
    <row r="1000" spans="1:36" x14ac:dyDescent="0.2">
      <c r="A1000" s="745" t="s">
        <v>2472</v>
      </c>
      <c r="B1000" s="746"/>
      <c r="C1000" s="746"/>
      <c r="D1000" s="746"/>
      <c r="E1000" s="746"/>
      <c r="F1000" s="746"/>
      <c r="G1000" s="746"/>
      <c r="H1000" s="746"/>
      <c r="I1000" s="747"/>
      <c r="J1000" s="733">
        <v>4097</v>
      </c>
      <c r="K1000" s="734"/>
      <c r="L1000" s="734"/>
      <c r="M1000" s="734"/>
      <c r="N1000" s="735"/>
      <c r="O1000" s="733">
        <v>3051</v>
      </c>
      <c r="P1000" s="734"/>
      <c r="Q1000" s="734"/>
      <c r="R1000" s="734"/>
      <c r="S1000" s="735"/>
      <c r="T1000" s="733"/>
      <c r="U1000" s="734"/>
      <c r="V1000" s="734"/>
      <c r="W1000" s="734"/>
      <c r="X1000" s="735"/>
      <c r="Y1000" s="733"/>
      <c r="Z1000" s="734"/>
      <c r="AA1000" s="734"/>
      <c r="AB1000" s="734"/>
      <c r="AC1000" s="735"/>
      <c r="AD1000" s="733">
        <f>J1000+O1000+T1000+Y1000</f>
        <v>7148</v>
      </c>
      <c r="AE1000" s="734"/>
      <c r="AF1000" s="734"/>
      <c r="AG1000" s="734"/>
      <c r="AH1000" s="735"/>
    </row>
    <row r="1001" spans="1:36" x14ac:dyDescent="0.2">
      <c r="A1001" s="745" t="s">
        <v>2474</v>
      </c>
      <c r="B1001" s="746"/>
      <c r="C1001" s="746"/>
      <c r="D1001" s="746"/>
      <c r="E1001" s="746"/>
      <c r="F1001" s="746"/>
      <c r="G1001" s="746"/>
      <c r="H1001" s="746"/>
      <c r="I1001" s="747"/>
      <c r="J1001" s="733">
        <v>931</v>
      </c>
      <c r="K1001" s="734"/>
      <c r="L1001" s="734"/>
      <c r="M1001" s="734"/>
      <c r="N1001" s="735"/>
      <c r="O1001" s="733">
        <v>1270</v>
      </c>
      <c r="P1001" s="734"/>
      <c r="Q1001" s="734"/>
      <c r="R1001" s="734"/>
      <c r="S1001" s="735"/>
      <c r="T1001" s="733">
        <v>-850</v>
      </c>
      <c r="U1001" s="734"/>
      <c r="V1001" s="734"/>
      <c r="W1001" s="734"/>
      <c r="X1001" s="735"/>
      <c r="Y1001" s="733"/>
      <c r="Z1001" s="734"/>
      <c r="AA1001" s="734"/>
      <c r="AB1001" s="734"/>
      <c r="AC1001" s="735"/>
      <c r="AD1001" s="733">
        <f>J1001+O1001+T1001+Y1001</f>
        <v>1351</v>
      </c>
      <c r="AE1001" s="734"/>
      <c r="AF1001" s="734"/>
      <c r="AG1001" s="734"/>
      <c r="AH1001" s="735"/>
    </row>
    <row r="1002" spans="1:36" x14ac:dyDescent="0.2">
      <c r="A1002" s="736" t="s">
        <v>2470</v>
      </c>
      <c r="B1002" s="737"/>
      <c r="C1002" s="737"/>
      <c r="D1002" s="737"/>
      <c r="E1002" s="737"/>
      <c r="F1002" s="737"/>
      <c r="G1002" s="737"/>
      <c r="H1002" s="737"/>
      <c r="I1002" s="738"/>
      <c r="J1002" s="739">
        <v>128</v>
      </c>
      <c r="K1002" s="740"/>
      <c r="L1002" s="740"/>
      <c r="M1002" s="740"/>
      <c r="N1002" s="741"/>
      <c r="O1002" s="742"/>
      <c r="P1002" s="743"/>
      <c r="Q1002" s="743"/>
      <c r="R1002" s="743"/>
      <c r="S1002" s="744"/>
      <c r="T1002" s="739">
        <v>-128</v>
      </c>
      <c r="U1002" s="740"/>
      <c r="V1002" s="740"/>
      <c r="W1002" s="740"/>
      <c r="X1002" s="741"/>
      <c r="Y1002" s="742"/>
      <c r="Z1002" s="743"/>
      <c r="AA1002" s="743"/>
      <c r="AB1002" s="743"/>
      <c r="AC1002" s="744"/>
      <c r="AD1002" s="733">
        <f>SUM(J1002+O1002+T1002+Y1002)</f>
        <v>0</v>
      </c>
      <c r="AE1002" s="734"/>
      <c r="AF1002" s="734"/>
      <c r="AG1002" s="734"/>
      <c r="AH1002" s="735"/>
    </row>
    <row r="1003" spans="1:36" hidden="1" x14ac:dyDescent="0.2">
      <c r="A1003" s="459"/>
      <c r="B1003" s="459"/>
      <c r="C1003" s="459"/>
      <c r="D1003" s="459"/>
      <c r="E1003" s="459"/>
      <c r="F1003" s="459"/>
      <c r="G1003" s="459"/>
      <c r="H1003" s="459"/>
      <c r="I1003" s="459"/>
      <c r="J1003" s="459"/>
      <c r="K1003" s="459"/>
      <c r="L1003" s="459"/>
      <c r="M1003" s="459"/>
      <c r="N1003" s="459"/>
      <c r="O1003" s="459"/>
      <c r="P1003" s="459"/>
      <c r="Q1003" s="459"/>
      <c r="R1003" s="459"/>
      <c r="S1003" s="459"/>
      <c r="T1003" s="459"/>
      <c r="U1003" s="459"/>
      <c r="V1003" s="459"/>
      <c r="W1003" s="459"/>
      <c r="X1003" s="459"/>
      <c r="Y1003" s="459"/>
      <c r="Z1003" s="459"/>
      <c r="AA1003" s="459"/>
      <c r="AB1003" s="459"/>
      <c r="AC1003" s="459"/>
      <c r="AD1003" s="459"/>
      <c r="AE1003" s="459"/>
      <c r="AF1003" s="459"/>
      <c r="AG1003" s="459"/>
      <c r="AH1003" s="459"/>
    </row>
    <row r="1004" spans="1:36" x14ac:dyDescent="0.2">
      <c r="A1004" s="729"/>
      <c r="B1004" s="729"/>
      <c r="C1004" s="729"/>
      <c r="D1004" s="729"/>
      <c r="E1004" s="729"/>
      <c r="F1004" s="729"/>
      <c r="G1004" s="729"/>
      <c r="H1004" s="729"/>
      <c r="I1004" s="729"/>
      <c r="J1004" s="729"/>
      <c r="K1004" s="729"/>
      <c r="L1004" s="729"/>
      <c r="M1004" s="729"/>
      <c r="N1004" s="729"/>
      <c r="O1004" s="729"/>
      <c r="P1004" s="729"/>
      <c r="Q1004" s="729"/>
      <c r="R1004" s="729"/>
      <c r="S1004" s="729"/>
      <c r="T1004" s="729"/>
      <c r="U1004" s="729"/>
      <c r="V1004" s="729"/>
      <c r="W1004" s="729"/>
      <c r="X1004" s="729"/>
      <c r="Y1004" s="729"/>
      <c r="Z1004" s="729"/>
      <c r="AA1004" s="729"/>
      <c r="AB1004" s="729"/>
      <c r="AC1004" s="729"/>
      <c r="AD1004" s="729"/>
      <c r="AE1004" s="729"/>
      <c r="AF1004" s="729"/>
      <c r="AG1004" s="729"/>
      <c r="AH1004" s="729"/>
    </row>
    <row r="1006" spans="1:36" ht="23.25" customHeight="1" x14ac:dyDescent="0.2">
      <c r="A1006" s="729" t="s">
        <v>1835</v>
      </c>
      <c r="B1006" s="729"/>
      <c r="C1006" s="729"/>
      <c r="D1006" s="729"/>
      <c r="E1006" s="729"/>
      <c r="F1006" s="729"/>
      <c r="G1006" s="729"/>
      <c r="H1006" s="729"/>
      <c r="I1006" s="729"/>
      <c r="J1006" s="729"/>
      <c r="K1006" s="729"/>
      <c r="L1006" s="729"/>
      <c r="M1006" s="729"/>
      <c r="N1006" s="729"/>
      <c r="O1006" s="729"/>
      <c r="P1006" s="729"/>
      <c r="Q1006" s="729"/>
      <c r="R1006" s="729"/>
      <c r="S1006" s="729"/>
      <c r="T1006" s="729"/>
      <c r="U1006" s="729"/>
      <c r="V1006" s="729"/>
      <c r="W1006" s="729"/>
      <c r="X1006" s="729"/>
      <c r="Y1006" s="729"/>
      <c r="Z1006" s="729"/>
      <c r="AA1006" s="729"/>
      <c r="AB1006" s="729"/>
      <c r="AC1006" s="729"/>
      <c r="AD1006" s="729"/>
      <c r="AE1006" s="729"/>
      <c r="AF1006" s="729"/>
      <c r="AG1006" s="729"/>
      <c r="AH1006" s="729"/>
    </row>
    <row r="1008" spans="1:36" x14ac:dyDescent="0.2">
      <c r="A1008" s="1067" t="s">
        <v>1529</v>
      </c>
      <c r="B1008" s="1068"/>
      <c r="C1008" s="1068"/>
      <c r="D1008" s="1068"/>
      <c r="E1008" s="1068"/>
      <c r="F1008" s="1068"/>
      <c r="G1008" s="1068"/>
      <c r="H1008" s="1068"/>
      <c r="I1008" s="1069"/>
      <c r="J1008" s="748" t="s">
        <v>1632</v>
      </c>
      <c r="K1008" s="749"/>
      <c r="L1008" s="749"/>
      <c r="M1008" s="749"/>
      <c r="N1008" s="749"/>
      <c r="O1008" s="749"/>
      <c r="P1008" s="749"/>
      <c r="Q1008" s="749"/>
      <c r="R1008" s="749"/>
      <c r="S1008" s="749"/>
      <c r="T1008" s="749"/>
      <c r="U1008" s="749"/>
      <c r="V1008" s="749"/>
      <c r="W1008" s="749"/>
      <c r="X1008" s="749"/>
      <c r="Y1008" s="749"/>
      <c r="Z1008" s="749"/>
      <c r="AA1008" s="749"/>
      <c r="AB1008" s="749"/>
      <c r="AC1008" s="749"/>
      <c r="AD1008" s="749"/>
      <c r="AE1008" s="749"/>
      <c r="AF1008" s="749"/>
      <c r="AG1008" s="749"/>
      <c r="AH1008" s="750"/>
    </row>
    <row r="1009" spans="1:36" x14ac:dyDescent="0.2">
      <c r="A1009" s="1147"/>
      <c r="B1009" s="1148"/>
      <c r="C1009" s="1148"/>
      <c r="D1009" s="1148"/>
      <c r="E1009" s="1148"/>
      <c r="F1009" s="1148"/>
      <c r="G1009" s="1148"/>
      <c r="H1009" s="1148"/>
      <c r="I1009" s="1149"/>
      <c r="J1009" s="1073" t="s">
        <v>1602</v>
      </c>
      <c r="K1009" s="1074"/>
      <c r="L1009" s="1074"/>
      <c r="M1009" s="1074"/>
      <c r="N1009" s="1075"/>
      <c r="O1009" s="1073" t="s">
        <v>1829</v>
      </c>
      <c r="P1009" s="1074"/>
      <c r="Q1009" s="1074"/>
      <c r="R1009" s="1074"/>
      <c r="S1009" s="1075"/>
      <c r="T1009" s="1073" t="s">
        <v>1830</v>
      </c>
      <c r="U1009" s="1074"/>
      <c r="V1009" s="1074"/>
      <c r="W1009" s="1074"/>
      <c r="X1009" s="1075"/>
      <c r="Y1009" s="1073" t="s">
        <v>1831</v>
      </c>
      <c r="Z1009" s="1074"/>
      <c r="AA1009" s="1074"/>
      <c r="AB1009" s="1074"/>
      <c r="AC1009" s="1075"/>
      <c r="AD1009" s="1073" t="s">
        <v>1606</v>
      </c>
      <c r="AE1009" s="1074"/>
      <c r="AF1009" s="1074"/>
      <c r="AG1009" s="1074"/>
      <c r="AH1009" s="1075"/>
    </row>
    <row r="1010" spans="1:36" x14ac:dyDescent="0.2">
      <c r="A1010" s="1070"/>
      <c r="B1010" s="1071"/>
      <c r="C1010" s="1071"/>
      <c r="D1010" s="1071"/>
      <c r="E1010" s="1071"/>
      <c r="F1010" s="1071"/>
      <c r="G1010" s="1071"/>
      <c r="H1010" s="1071"/>
      <c r="I1010" s="1072"/>
      <c r="J1010" s="1076"/>
      <c r="K1010" s="1077"/>
      <c r="L1010" s="1077"/>
      <c r="M1010" s="1077"/>
      <c r="N1010" s="1078"/>
      <c r="O1010" s="1076"/>
      <c r="P1010" s="1077"/>
      <c r="Q1010" s="1077"/>
      <c r="R1010" s="1077"/>
      <c r="S1010" s="1078"/>
      <c r="T1010" s="1076"/>
      <c r="U1010" s="1077"/>
      <c r="V1010" s="1077"/>
      <c r="W1010" s="1077"/>
      <c r="X1010" s="1078"/>
      <c r="Y1010" s="1076"/>
      <c r="Z1010" s="1077"/>
      <c r="AA1010" s="1077"/>
      <c r="AB1010" s="1077"/>
      <c r="AC1010" s="1078"/>
      <c r="AD1010" s="1076"/>
      <c r="AE1010" s="1077"/>
      <c r="AF1010" s="1077"/>
      <c r="AG1010" s="1077"/>
      <c r="AH1010" s="1078"/>
    </row>
    <row r="1011" spans="1:36" x14ac:dyDescent="0.2">
      <c r="A1011" s="748" t="s">
        <v>458</v>
      </c>
      <c r="B1011" s="749"/>
      <c r="C1011" s="749"/>
      <c r="D1011" s="749"/>
      <c r="E1011" s="749"/>
      <c r="F1011" s="749"/>
      <c r="G1011" s="749"/>
      <c r="H1011" s="749"/>
      <c r="I1011" s="750"/>
      <c r="J1011" s="748" t="s">
        <v>459</v>
      </c>
      <c r="K1011" s="749"/>
      <c r="L1011" s="749"/>
      <c r="M1011" s="749"/>
      <c r="N1011" s="750"/>
      <c r="O1011" s="748" t="s">
        <v>460</v>
      </c>
      <c r="P1011" s="749"/>
      <c r="Q1011" s="749"/>
      <c r="R1011" s="749"/>
      <c r="S1011" s="750"/>
      <c r="T1011" s="748" t="s">
        <v>1595</v>
      </c>
      <c r="U1011" s="749"/>
      <c r="V1011" s="749"/>
      <c r="W1011" s="749"/>
      <c r="X1011" s="750"/>
      <c r="Y1011" s="748" t="s">
        <v>1596</v>
      </c>
      <c r="Z1011" s="749"/>
      <c r="AA1011" s="749"/>
      <c r="AB1011" s="749"/>
      <c r="AC1011" s="750"/>
      <c r="AD1011" s="748" t="s">
        <v>1597</v>
      </c>
      <c r="AE1011" s="749"/>
      <c r="AF1011" s="749"/>
      <c r="AG1011" s="749"/>
      <c r="AH1011" s="750"/>
    </row>
    <row r="1012" spans="1:36" x14ac:dyDescent="0.2">
      <c r="A1012" s="745" t="s">
        <v>1832</v>
      </c>
      <c r="B1012" s="746"/>
      <c r="C1012" s="746"/>
      <c r="D1012" s="746"/>
      <c r="E1012" s="746"/>
      <c r="F1012" s="746"/>
      <c r="G1012" s="746"/>
      <c r="H1012" s="746"/>
      <c r="I1012" s="747"/>
      <c r="J1012" s="733">
        <f>SUM(J1013:N1017)</f>
        <v>6860</v>
      </c>
      <c r="K1012" s="734"/>
      <c r="L1012" s="734"/>
      <c r="M1012" s="734"/>
      <c r="N1012" s="735"/>
      <c r="O1012" s="733">
        <f>SUM(O1013:S1017)</f>
        <v>12012</v>
      </c>
      <c r="P1012" s="734"/>
      <c r="Q1012" s="734"/>
      <c r="R1012" s="734"/>
      <c r="S1012" s="735"/>
      <c r="T1012" s="733">
        <f>SUM(T1013:X1017)</f>
        <v>0</v>
      </c>
      <c r="U1012" s="734"/>
      <c r="V1012" s="734"/>
      <c r="W1012" s="734"/>
      <c r="X1012" s="735"/>
      <c r="Y1012" s="733">
        <f>SUM(Y1013:AC1017)</f>
        <v>0</v>
      </c>
      <c r="Z1012" s="734"/>
      <c r="AA1012" s="734"/>
      <c r="AB1012" s="734"/>
      <c r="AC1012" s="735"/>
      <c r="AD1012" s="733">
        <f>SUM(AD1013:AH1017)</f>
        <v>18872</v>
      </c>
      <c r="AE1012" s="734"/>
      <c r="AF1012" s="734"/>
      <c r="AG1012" s="734"/>
      <c r="AH1012" s="735"/>
      <c r="AI1012" s="271" t="str">
        <f>IF(ROUND(AD1012-J990,0)=0,"","CHYBA")</f>
        <v/>
      </c>
      <c r="AJ1012" s="271" t="s">
        <v>2378</v>
      </c>
    </row>
    <row r="1013" spans="1:36" x14ac:dyDescent="0.2">
      <c r="A1013" s="745" t="s">
        <v>2467</v>
      </c>
      <c r="B1013" s="746"/>
      <c r="C1013" s="746"/>
      <c r="D1013" s="746"/>
      <c r="E1013" s="746"/>
      <c r="F1013" s="746"/>
      <c r="G1013" s="746"/>
      <c r="H1013" s="746"/>
      <c r="I1013" s="747"/>
      <c r="J1013" s="733">
        <v>6860</v>
      </c>
      <c r="K1013" s="734"/>
      <c r="L1013" s="734"/>
      <c r="M1013" s="734"/>
      <c r="N1013" s="735"/>
      <c r="O1013" s="733">
        <v>5368</v>
      </c>
      <c r="P1013" s="734"/>
      <c r="Q1013" s="734"/>
      <c r="R1013" s="734"/>
      <c r="S1013" s="735"/>
      <c r="T1013" s="733"/>
      <c r="U1013" s="734"/>
      <c r="V1013" s="734"/>
      <c r="W1013" s="734"/>
      <c r="X1013" s="735"/>
      <c r="Y1013" s="733"/>
      <c r="Z1013" s="734"/>
      <c r="AA1013" s="734"/>
      <c r="AB1013" s="734"/>
      <c r="AC1013" s="735"/>
      <c r="AD1013" s="733">
        <f>J1013+O1013+T1013+Y1013</f>
        <v>12228</v>
      </c>
      <c r="AE1013" s="734"/>
      <c r="AF1013" s="734"/>
      <c r="AG1013" s="734"/>
      <c r="AH1013" s="735"/>
    </row>
    <row r="1014" spans="1:36" x14ac:dyDescent="0.2">
      <c r="A1014" s="745" t="s">
        <v>2468</v>
      </c>
      <c r="B1014" s="746"/>
      <c r="C1014" s="746"/>
      <c r="D1014" s="746"/>
      <c r="E1014" s="746"/>
      <c r="F1014" s="746"/>
      <c r="G1014" s="746"/>
      <c r="H1014" s="746"/>
      <c r="I1014" s="747"/>
      <c r="J1014" s="733">
        <v>0</v>
      </c>
      <c r="K1014" s="734"/>
      <c r="L1014" s="734"/>
      <c r="M1014" s="734"/>
      <c r="N1014" s="735"/>
      <c r="O1014" s="733">
        <v>6644</v>
      </c>
      <c r="P1014" s="734"/>
      <c r="Q1014" s="734"/>
      <c r="R1014" s="734"/>
      <c r="S1014" s="735"/>
      <c r="T1014" s="733"/>
      <c r="U1014" s="734"/>
      <c r="V1014" s="734"/>
      <c r="W1014" s="734"/>
      <c r="X1014" s="735"/>
      <c r="Y1014" s="733"/>
      <c r="Z1014" s="734"/>
      <c r="AA1014" s="734"/>
      <c r="AB1014" s="734"/>
      <c r="AC1014" s="735"/>
      <c r="AD1014" s="733">
        <f>J1014+O1014+T1014+Y1014</f>
        <v>6644</v>
      </c>
      <c r="AE1014" s="734"/>
      <c r="AF1014" s="734"/>
      <c r="AG1014" s="734"/>
      <c r="AH1014" s="735"/>
    </row>
    <row r="1015" spans="1:36" x14ac:dyDescent="0.2">
      <c r="A1015" s="745"/>
      <c r="B1015" s="746"/>
      <c r="C1015" s="746"/>
      <c r="D1015" s="746"/>
      <c r="E1015" s="746"/>
      <c r="F1015" s="746"/>
      <c r="G1015" s="746"/>
      <c r="H1015" s="746"/>
      <c r="I1015" s="747"/>
      <c r="J1015" s="733"/>
      <c r="K1015" s="734"/>
      <c r="L1015" s="734"/>
      <c r="M1015" s="734"/>
      <c r="N1015" s="735"/>
      <c r="O1015" s="733"/>
      <c r="P1015" s="734"/>
      <c r="Q1015" s="734"/>
      <c r="R1015" s="734"/>
      <c r="S1015" s="735"/>
      <c r="T1015" s="733"/>
      <c r="U1015" s="734"/>
      <c r="V1015" s="734"/>
      <c r="W1015" s="734"/>
      <c r="X1015" s="735"/>
      <c r="Y1015" s="733"/>
      <c r="Z1015" s="734"/>
      <c r="AA1015" s="734"/>
      <c r="AB1015" s="734"/>
      <c r="AC1015" s="735"/>
      <c r="AD1015" s="733">
        <f>J1015+O1015+T1015+Y1015</f>
        <v>0</v>
      </c>
      <c r="AE1015" s="734"/>
      <c r="AF1015" s="734"/>
      <c r="AG1015" s="734"/>
      <c r="AH1015" s="735"/>
    </row>
    <row r="1016" spans="1:36" x14ac:dyDescent="0.2">
      <c r="A1016" s="745"/>
      <c r="B1016" s="746"/>
      <c r="C1016" s="746"/>
      <c r="D1016" s="746"/>
      <c r="E1016" s="746"/>
      <c r="F1016" s="746"/>
      <c r="G1016" s="746"/>
      <c r="H1016" s="746"/>
      <c r="I1016" s="747"/>
      <c r="J1016" s="733"/>
      <c r="K1016" s="734"/>
      <c r="L1016" s="734"/>
      <c r="M1016" s="734"/>
      <c r="N1016" s="735"/>
      <c r="O1016" s="733"/>
      <c r="P1016" s="734"/>
      <c r="Q1016" s="734"/>
      <c r="R1016" s="734"/>
      <c r="S1016" s="735"/>
      <c r="T1016" s="733"/>
      <c r="U1016" s="734"/>
      <c r="V1016" s="734"/>
      <c r="W1016" s="734"/>
      <c r="X1016" s="735"/>
      <c r="Y1016" s="733"/>
      <c r="Z1016" s="734"/>
      <c r="AA1016" s="734"/>
      <c r="AB1016" s="734"/>
      <c r="AC1016" s="735"/>
      <c r="AD1016" s="733">
        <f>J1016+O1016+T1016+Y1016</f>
        <v>0</v>
      </c>
      <c r="AE1016" s="734"/>
      <c r="AF1016" s="734"/>
      <c r="AG1016" s="734"/>
      <c r="AH1016" s="735"/>
    </row>
    <row r="1017" spans="1:36" x14ac:dyDescent="0.2">
      <c r="A1017" s="745"/>
      <c r="B1017" s="746"/>
      <c r="C1017" s="746"/>
      <c r="D1017" s="746"/>
      <c r="E1017" s="746"/>
      <c r="F1017" s="746"/>
      <c r="G1017" s="746"/>
      <c r="H1017" s="746"/>
      <c r="I1017" s="747"/>
      <c r="J1017" s="733"/>
      <c r="K1017" s="734"/>
      <c r="L1017" s="734"/>
      <c r="M1017" s="734"/>
      <c r="N1017" s="735"/>
      <c r="O1017" s="733"/>
      <c r="P1017" s="734"/>
      <c r="Q1017" s="734"/>
      <c r="R1017" s="734"/>
      <c r="S1017" s="735"/>
      <c r="T1017" s="733"/>
      <c r="U1017" s="734"/>
      <c r="V1017" s="734"/>
      <c r="W1017" s="734"/>
      <c r="X1017" s="735"/>
      <c r="Y1017" s="733"/>
      <c r="Z1017" s="734"/>
      <c r="AA1017" s="734"/>
      <c r="AB1017" s="734"/>
      <c r="AC1017" s="735"/>
      <c r="AD1017" s="733">
        <f>J1017+O1017+T1017+Y1017</f>
        <v>0</v>
      </c>
      <c r="AE1017" s="734"/>
      <c r="AF1017" s="734"/>
      <c r="AG1017" s="734"/>
      <c r="AH1017" s="735"/>
    </row>
    <row r="1018" spans="1:36" x14ac:dyDescent="0.2">
      <c r="A1018" s="745" t="s">
        <v>1833</v>
      </c>
      <c r="B1018" s="746"/>
      <c r="C1018" s="746"/>
      <c r="D1018" s="746"/>
      <c r="E1018" s="746"/>
      <c r="F1018" s="746"/>
      <c r="G1018" s="746"/>
      <c r="H1018" s="746"/>
      <c r="I1018" s="747"/>
      <c r="J1018" s="733">
        <f>SUM(J1019:N1025)</f>
        <v>38885</v>
      </c>
      <c r="K1018" s="734"/>
      <c r="L1018" s="734"/>
      <c r="M1018" s="734"/>
      <c r="N1018" s="735"/>
      <c r="O1018" s="733">
        <f>SUM(O1019:S1025)</f>
        <v>42636</v>
      </c>
      <c r="P1018" s="734"/>
      <c r="Q1018" s="734"/>
      <c r="R1018" s="734"/>
      <c r="S1018" s="735"/>
      <c r="T1018" s="733">
        <f>SUM(T1019:X1025)</f>
        <v>-38245</v>
      </c>
      <c r="U1018" s="734"/>
      <c r="V1018" s="734"/>
      <c r="W1018" s="734"/>
      <c r="X1018" s="735"/>
      <c r="Y1018" s="733">
        <f>SUM(Y1019:AC1025)</f>
        <v>-100</v>
      </c>
      <c r="Z1018" s="734"/>
      <c r="AA1018" s="734"/>
      <c r="AB1018" s="734"/>
      <c r="AC1018" s="735"/>
      <c r="AD1018" s="733">
        <f>SUM(AD1019:AH1025)</f>
        <v>43176</v>
      </c>
      <c r="AE1018" s="734"/>
      <c r="AF1018" s="734"/>
      <c r="AG1018" s="734"/>
      <c r="AH1018" s="735"/>
      <c r="AI1018" s="271" t="str">
        <f>IF(ROUND(AD1018-J996,0)=0,"","CHYBA")</f>
        <v/>
      </c>
      <c r="AJ1018" s="271" t="s">
        <v>2378</v>
      </c>
    </row>
    <row r="1019" spans="1:36" x14ac:dyDescent="0.2">
      <c r="A1019" s="745" t="s">
        <v>2469</v>
      </c>
      <c r="B1019" s="746"/>
      <c r="C1019" s="746"/>
      <c r="D1019" s="746"/>
      <c r="E1019" s="746"/>
      <c r="F1019" s="746"/>
      <c r="G1019" s="746"/>
      <c r="H1019" s="746"/>
      <c r="I1019" s="747"/>
      <c r="J1019" s="733">
        <v>10738</v>
      </c>
      <c r="K1019" s="734"/>
      <c r="L1019" s="734"/>
      <c r="M1019" s="734"/>
      <c r="N1019" s="735"/>
      <c r="O1019" s="733">
        <v>5441</v>
      </c>
      <c r="P1019" s="734"/>
      <c r="Q1019" s="734"/>
      <c r="R1019" s="734"/>
      <c r="S1019" s="735"/>
      <c r="T1019" s="733">
        <v>-10738</v>
      </c>
      <c r="U1019" s="734"/>
      <c r="V1019" s="734"/>
      <c r="W1019" s="734"/>
      <c r="X1019" s="735"/>
      <c r="Y1019" s="733"/>
      <c r="Z1019" s="734"/>
      <c r="AA1019" s="734"/>
      <c r="AB1019" s="734"/>
      <c r="AC1019" s="735"/>
      <c r="AD1019" s="733">
        <f t="shared" ref="AD1019:AD1025" si="4">J1019+O1019+T1019+Y1019</f>
        <v>5441</v>
      </c>
      <c r="AE1019" s="734"/>
      <c r="AF1019" s="734"/>
      <c r="AG1019" s="734"/>
      <c r="AH1019" s="735"/>
    </row>
    <row r="1020" spans="1:36" x14ac:dyDescent="0.2">
      <c r="A1020" s="745" t="s">
        <v>2475</v>
      </c>
      <c r="B1020" s="746"/>
      <c r="C1020" s="746"/>
      <c r="D1020" s="746"/>
      <c r="E1020" s="746"/>
      <c r="F1020" s="746"/>
      <c r="G1020" s="746"/>
      <c r="H1020" s="746"/>
      <c r="I1020" s="747"/>
      <c r="J1020" s="733">
        <v>100</v>
      </c>
      <c r="K1020" s="734"/>
      <c r="L1020" s="734"/>
      <c r="M1020" s="734"/>
      <c r="N1020" s="735"/>
      <c r="O1020" s="733">
        <v>0</v>
      </c>
      <c r="P1020" s="734"/>
      <c r="Q1020" s="734"/>
      <c r="R1020" s="734"/>
      <c r="S1020" s="735"/>
      <c r="T1020" s="733"/>
      <c r="U1020" s="734"/>
      <c r="V1020" s="734"/>
      <c r="W1020" s="734"/>
      <c r="X1020" s="735"/>
      <c r="Y1020" s="733">
        <v>-100</v>
      </c>
      <c r="Z1020" s="734"/>
      <c r="AA1020" s="734"/>
      <c r="AB1020" s="734"/>
      <c r="AC1020" s="735"/>
      <c r="AD1020" s="733">
        <f t="shared" si="4"/>
        <v>0</v>
      </c>
      <c r="AE1020" s="734"/>
      <c r="AF1020" s="734"/>
      <c r="AG1020" s="734"/>
      <c r="AH1020" s="735"/>
    </row>
    <row r="1021" spans="1:36" x14ac:dyDescent="0.2">
      <c r="A1021" s="745" t="s">
        <v>2473</v>
      </c>
      <c r="B1021" s="746"/>
      <c r="C1021" s="746"/>
      <c r="D1021" s="746"/>
      <c r="E1021" s="746"/>
      <c r="F1021" s="746"/>
      <c r="G1021" s="746"/>
      <c r="H1021" s="746"/>
      <c r="I1021" s="747"/>
      <c r="J1021" s="733">
        <v>24237</v>
      </c>
      <c r="K1021" s="734"/>
      <c r="L1021" s="734"/>
      <c r="M1021" s="734"/>
      <c r="N1021" s="735"/>
      <c r="O1021" s="733">
        <v>30967</v>
      </c>
      <c r="P1021" s="734"/>
      <c r="Q1021" s="734"/>
      <c r="R1021" s="734"/>
      <c r="S1021" s="735"/>
      <c r="T1021" s="733">
        <v>-24237</v>
      </c>
      <c r="U1021" s="734"/>
      <c r="V1021" s="734"/>
      <c r="W1021" s="734"/>
      <c r="X1021" s="735"/>
      <c r="Y1021" s="733"/>
      <c r="Z1021" s="734"/>
      <c r="AA1021" s="734"/>
      <c r="AB1021" s="734"/>
      <c r="AC1021" s="735"/>
      <c r="AD1021" s="733">
        <f t="shared" si="4"/>
        <v>30967</v>
      </c>
      <c r="AE1021" s="734"/>
      <c r="AF1021" s="734"/>
      <c r="AG1021" s="734"/>
      <c r="AH1021" s="735"/>
    </row>
    <row r="1022" spans="1:36" x14ac:dyDescent="0.2">
      <c r="A1022" s="745" t="s">
        <v>2471</v>
      </c>
      <c r="B1022" s="746"/>
      <c r="C1022" s="746"/>
      <c r="D1022" s="746"/>
      <c r="E1022" s="746"/>
      <c r="F1022" s="746"/>
      <c r="G1022" s="746"/>
      <c r="H1022" s="746"/>
      <c r="I1022" s="747"/>
      <c r="J1022" s="733">
        <v>3258</v>
      </c>
      <c r="K1022" s="734"/>
      <c r="L1022" s="734"/>
      <c r="M1022" s="734"/>
      <c r="N1022" s="735"/>
      <c r="O1022" s="733">
        <v>1612</v>
      </c>
      <c r="P1022" s="734"/>
      <c r="Q1022" s="734"/>
      <c r="R1022" s="734"/>
      <c r="S1022" s="735"/>
      <c r="T1022" s="733">
        <v>-3258</v>
      </c>
      <c r="U1022" s="734"/>
      <c r="V1022" s="734"/>
      <c r="W1022" s="734"/>
      <c r="X1022" s="735"/>
      <c r="Y1022" s="733"/>
      <c r="Z1022" s="734"/>
      <c r="AA1022" s="734"/>
      <c r="AB1022" s="734"/>
      <c r="AC1022" s="735"/>
      <c r="AD1022" s="733">
        <f t="shared" si="4"/>
        <v>1612</v>
      </c>
      <c r="AE1022" s="734"/>
      <c r="AF1022" s="734"/>
      <c r="AG1022" s="734"/>
      <c r="AH1022" s="735"/>
    </row>
    <row r="1023" spans="1:36" x14ac:dyDescent="0.2">
      <c r="A1023" s="745" t="s">
        <v>2472</v>
      </c>
      <c r="B1023" s="746"/>
      <c r="C1023" s="746"/>
      <c r="D1023" s="746"/>
      <c r="E1023" s="746"/>
      <c r="F1023" s="746"/>
      <c r="G1023" s="746"/>
      <c r="H1023" s="746"/>
      <c r="I1023" s="747"/>
      <c r="J1023" s="733">
        <v>540</v>
      </c>
      <c r="K1023" s="734"/>
      <c r="L1023" s="734"/>
      <c r="M1023" s="734"/>
      <c r="N1023" s="735"/>
      <c r="O1023" s="733">
        <v>3557</v>
      </c>
      <c r="P1023" s="734"/>
      <c r="Q1023" s="734"/>
      <c r="R1023" s="734"/>
      <c r="S1023" s="735"/>
      <c r="T1023" s="733"/>
      <c r="U1023" s="734"/>
      <c r="V1023" s="734"/>
      <c r="W1023" s="734"/>
      <c r="X1023" s="735"/>
      <c r="Y1023" s="733"/>
      <c r="Z1023" s="734"/>
      <c r="AA1023" s="734"/>
      <c r="AB1023" s="734"/>
      <c r="AC1023" s="735"/>
      <c r="AD1023" s="733">
        <f t="shared" si="4"/>
        <v>4097</v>
      </c>
      <c r="AE1023" s="734"/>
      <c r="AF1023" s="734"/>
      <c r="AG1023" s="734"/>
      <c r="AH1023" s="735"/>
    </row>
    <row r="1024" spans="1:36" x14ac:dyDescent="0.2">
      <c r="A1024" s="745" t="s">
        <v>2474</v>
      </c>
      <c r="B1024" s="746"/>
      <c r="C1024" s="746"/>
      <c r="D1024" s="746"/>
      <c r="E1024" s="746"/>
      <c r="F1024" s="746"/>
      <c r="G1024" s="746"/>
      <c r="H1024" s="746"/>
      <c r="I1024" s="747"/>
      <c r="J1024" s="733"/>
      <c r="K1024" s="734"/>
      <c r="L1024" s="734"/>
      <c r="M1024" s="734"/>
      <c r="N1024" s="735"/>
      <c r="O1024" s="733">
        <v>931</v>
      </c>
      <c r="P1024" s="734"/>
      <c r="Q1024" s="734"/>
      <c r="R1024" s="734"/>
      <c r="S1024" s="735"/>
      <c r="T1024" s="733"/>
      <c r="U1024" s="734"/>
      <c r="V1024" s="734"/>
      <c r="W1024" s="734"/>
      <c r="X1024" s="735"/>
      <c r="Y1024" s="733"/>
      <c r="Z1024" s="734"/>
      <c r="AA1024" s="734"/>
      <c r="AB1024" s="734"/>
      <c r="AC1024" s="735"/>
      <c r="AD1024" s="733">
        <f t="shared" si="4"/>
        <v>931</v>
      </c>
      <c r="AE1024" s="734"/>
      <c r="AF1024" s="734"/>
      <c r="AG1024" s="734"/>
      <c r="AH1024" s="735"/>
    </row>
    <row r="1025" spans="1:36" x14ac:dyDescent="0.2">
      <c r="A1025" s="736" t="s">
        <v>2470</v>
      </c>
      <c r="B1025" s="737"/>
      <c r="C1025" s="737"/>
      <c r="D1025" s="737"/>
      <c r="E1025" s="737"/>
      <c r="F1025" s="737"/>
      <c r="G1025" s="737"/>
      <c r="H1025" s="737"/>
      <c r="I1025" s="738"/>
      <c r="J1025" s="733">
        <v>12</v>
      </c>
      <c r="K1025" s="734"/>
      <c r="L1025" s="734"/>
      <c r="M1025" s="734"/>
      <c r="N1025" s="735"/>
      <c r="O1025" s="733">
        <v>128</v>
      </c>
      <c r="P1025" s="734"/>
      <c r="Q1025" s="734"/>
      <c r="R1025" s="734"/>
      <c r="S1025" s="735"/>
      <c r="T1025" s="733">
        <v>-12</v>
      </c>
      <c r="U1025" s="734"/>
      <c r="V1025" s="734"/>
      <c r="W1025" s="734"/>
      <c r="X1025" s="735"/>
      <c r="Y1025" s="733"/>
      <c r="Z1025" s="734"/>
      <c r="AA1025" s="734"/>
      <c r="AB1025" s="734"/>
      <c r="AC1025" s="735"/>
      <c r="AD1025" s="733">
        <f t="shared" si="4"/>
        <v>128</v>
      </c>
      <c r="AE1025" s="734"/>
      <c r="AF1025" s="734"/>
      <c r="AG1025" s="734"/>
      <c r="AH1025" s="735"/>
    </row>
    <row r="1026" spans="1:36" x14ac:dyDescent="0.2">
      <c r="A1026" s="463"/>
      <c r="B1026" s="463"/>
      <c r="C1026" s="463"/>
      <c r="D1026" s="463"/>
      <c r="E1026" s="463"/>
      <c r="F1026" s="463"/>
      <c r="G1026" s="463"/>
      <c r="H1026" s="463"/>
      <c r="I1026" s="463"/>
      <c r="J1026" s="452"/>
      <c r="K1026" s="452"/>
      <c r="L1026" s="452"/>
      <c r="M1026" s="452"/>
      <c r="N1026" s="452"/>
      <c r="O1026" s="452"/>
      <c r="P1026" s="452"/>
      <c r="Q1026" s="452"/>
      <c r="R1026" s="452"/>
      <c r="S1026" s="452"/>
      <c r="T1026" s="452"/>
      <c r="U1026" s="452"/>
      <c r="V1026" s="452"/>
      <c r="W1026" s="452"/>
      <c r="X1026" s="452"/>
      <c r="Y1026" s="452"/>
      <c r="Z1026" s="452"/>
      <c r="AA1026" s="452"/>
      <c r="AB1026" s="452"/>
      <c r="AC1026" s="452"/>
      <c r="AD1026" s="452"/>
      <c r="AE1026" s="452"/>
      <c r="AF1026" s="452"/>
      <c r="AG1026" s="452"/>
      <c r="AH1026" s="452"/>
    </row>
    <row r="1027" spans="1:36" ht="39.75" customHeight="1" x14ac:dyDescent="0.2">
      <c r="A1027" s="1146" t="s">
        <v>2752</v>
      </c>
      <c r="B1027" s="1146"/>
      <c r="C1027" s="1146"/>
      <c r="D1027" s="1146"/>
      <c r="E1027" s="1146"/>
      <c r="F1027" s="1146"/>
      <c r="G1027" s="1146"/>
      <c r="H1027" s="1146"/>
      <c r="I1027" s="1146"/>
      <c r="J1027" s="1146"/>
      <c r="K1027" s="1146"/>
      <c r="L1027" s="1146"/>
      <c r="M1027" s="1146"/>
      <c r="N1027" s="1146"/>
      <c r="O1027" s="1146"/>
      <c r="P1027" s="1146"/>
      <c r="Q1027" s="1146"/>
      <c r="R1027" s="1146"/>
      <c r="S1027" s="1146"/>
      <c r="T1027" s="1146"/>
      <c r="U1027" s="1146"/>
      <c r="V1027" s="1146"/>
      <c r="W1027" s="1146"/>
      <c r="X1027" s="1146"/>
      <c r="Y1027" s="1146"/>
      <c r="Z1027" s="1146"/>
      <c r="AA1027" s="1146"/>
      <c r="AB1027" s="1146"/>
      <c r="AC1027" s="1146"/>
      <c r="AD1027" s="1146"/>
      <c r="AE1027" s="1146"/>
      <c r="AF1027" s="1146"/>
      <c r="AG1027" s="1146"/>
      <c r="AH1027" s="1146"/>
    </row>
    <row r="1028" spans="1:36" ht="30" customHeight="1" x14ac:dyDescent="0.2">
      <c r="A1028" s="1146" t="s">
        <v>1834</v>
      </c>
      <c r="B1028" s="1146"/>
      <c r="C1028" s="1146"/>
      <c r="D1028" s="1146"/>
      <c r="E1028" s="1146"/>
      <c r="F1028" s="1146"/>
      <c r="G1028" s="1146"/>
      <c r="H1028" s="1146"/>
      <c r="I1028" s="1146"/>
      <c r="J1028" s="1146"/>
      <c r="K1028" s="1146"/>
      <c r="L1028" s="1146"/>
      <c r="M1028" s="1146"/>
      <c r="N1028" s="1146"/>
      <c r="O1028" s="1146"/>
      <c r="P1028" s="1146"/>
      <c r="Q1028" s="1146"/>
      <c r="R1028" s="1146"/>
      <c r="S1028" s="1146"/>
      <c r="T1028" s="1146"/>
      <c r="U1028" s="1146"/>
      <c r="V1028" s="1146"/>
      <c r="W1028" s="1146"/>
      <c r="X1028" s="1146"/>
      <c r="Y1028" s="1146"/>
      <c r="Z1028" s="1146"/>
      <c r="AA1028" s="1146"/>
      <c r="AB1028" s="1146"/>
      <c r="AC1028" s="1146"/>
      <c r="AD1028" s="1146"/>
      <c r="AE1028" s="1146"/>
      <c r="AF1028" s="1146"/>
      <c r="AG1028" s="1146"/>
      <c r="AH1028" s="1146"/>
    </row>
    <row r="1029" spans="1:36" x14ac:dyDescent="0.2">
      <c r="A1029" s="464"/>
      <c r="B1029" s="464"/>
      <c r="C1029" s="464"/>
      <c r="D1029" s="464"/>
      <c r="E1029" s="464"/>
      <c r="F1029" s="464"/>
      <c r="G1029" s="464"/>
      <c r="H1029" s="464"/>
      <c r="I1029" s="464"/>
      <c r="J1029" s="464"/>
      <c r="K1029" s="464"/>
      <c r="L1029" s="464"/>
      <c r="M1029" s="464"/>
      <c r="N1029" s="464"/>
      <c r="O1029" s="464"/>
      <c r="P1029" s="464"/>
      <c r="Q1029" s="464"/>
      <c r="R1029" s="464"/>
      <c r="S1029" s="464"/>
      <c r="T1029" s="464"/>
      <c r="U1029" s="464"/>
      <c r="V1029" s="464"/>
      <c r="W1029" s="464"/>
      <c r="X1029" s="464"/>
      <c r="Y1029" s="464"/>
      <c r="Z1029" s="464"/>
      <c r="AA1029" s="464"/>
      <c r="AB1029" s="464"/>
      <c r="AC1029" s="464"/>
      <c r="AD1029" s="464"/>
      <c r="AE1029" s="464"/>
      <c r="AF1029" s="464"/>
      <c r="AG1029" s="464"/>
      <c r="AH1029" s="464"/>
    </row>
    <row r="1030" spans="1:36" x14ac:dyDescent="0.2">
      <c r="A1030" s="464"/>
      <c r="B1030" s="464"/>
      <c r="C1030" s="464"/>
      <c r="D1030" s="464"/>
      <c r="E1030" s="464"/>
      <c r="F1030" s="464"/>
      <c r="G1030" s="464"/>
      <c r="H1030" s="464"/>
      <c r="I1030" s="464"/>
      <c r="J1030" s="464"/>
      <c r="K1030" s="464"/>
      <c r="L1030" s="464"/>
      <c r="M1030" s="464"/>
      <c r="N1030" s="464"/>
      <c r="O1030" s="464"/>
      <c r="P1030" s="464"/>
      <c r="Q1030" s="464"/>
      <c r="R1030" s="464"/>
      <c r="S1030" s="464"/>
      <c r="T1030" s="464"/>
      <c r="U1030" s="464"/>
      <c r="V1030" s="464"/>
      <c r="W1030" s="464"/>
      <c r="X1030" s="464"/>
      <c r="Y1030" s="464"/>
      <c r="Z1030" s="464"/>
      <c r="AA1030" s="464"/>
      <c r="AB1030" s="464"/>
      <c r="AC1030" s="464"/>
      <c r="AD1030" s="464"/>
      <c r="AE1030" s="464"/>
      <c r="AF1030" s="464"/>
      <c r="AG1030" s="464"/>
      <c r="AH1030" s="464"/>
    </row>
    <row r="1031" spans="1:36" ht="32.25" customHeight="1" x14ac:dyDescent="0.2">
      <c r="A1031" s="447">
        <v>11</v>
      </c>
      <c r="B1031" s="447"/>
      <c r="C1031" s="447"/>
      <c r="D1031" s="447" t="s">
        <v>1836</v>
      </c>
      <c r="E1031" s="447"/>
      <c r="F1031" s="447"/>
      <c r="G1031" s="447"/>
      <c r="H1031" s="447"/>
      <c r="I1031" s="447"/>
      <c r="J1031" s="447"/>
      <c r="K1031" s="447"/>
      <c r="L1031" s="447"/>
      <c r="M1031" s="447"/>
      <c r="N1031" s="447"/>
      <c r="O1031" s="447"/>
      <c r="P1031" s="447"/>
      <c r="Q1031" s="447"/>
      <c r="R1031" s="447"/>
      <c r="S1031" s="447"/>
    </row>
    <row r="1032" spans="1:36" x14ac:dyDescent="0.2">
      <c r="A1032" s="338"/>
      <c r="B1032" s="338"/>
      <c r="C1032" s="338"/>
      <c r="D1032" s="338"/>
      <c r="E1032" s="338"/>
      <c r="F1032" s="338"/>
      <c r="G1032" s="338"/>
      <c r="H1032" s="338"/>
      <c r="I1032" s="338"/>
      <c r="J1032" s="338"/>
      <c r="K1032" s="338"/>
      <c r="L1032" s="338"/>
      <c r="M1032" s="338"/>
      <c r="N1032" s="338"/>
      <c r="O1032" s="338"/>
      <c r="P1032" s="338"/>
      <c r="Q1032" s="338"/>
      <c r="R1032" s="338"/>
      <c r="S1032" s="338"/>
      <c r="T1032" s="338"/>
      <c r="U1032" s="338"/>
      <c r="V1032" s="338"/>
      <c r="W1032" s="338"/>
      <c r="X1032" s="338"/>
      <c r="Y1032" s="338"/>
      <c r="Z1032" s="338"/>
      <c r="AA1032" s="338"/>
      <c r="AB1032" s="338"/>
      <c r="AC1032" s="338"/>
      <c r="AD1032" s="338"/>
      <c r="AE1032" s="338"/>
      <c r="AF1032" s="338"/>
      <c r="AG1032" s="338"/>
      <c r="AH1032" s="338"/>
    </row>
    <row r="1033" spans="1:36" x14ac:dyDescent="0.2">
      <c r="A1033" s="1135" t="s">
        <v>1837</v>
      </c>
      <c r="B1033" s="1136"/>
      <c r="C1033" s="1136"/>
      <c r="D1033" s="1136"/>
      <c r="E1033" s="1136"/>
      <c r="F1033" s="1136"/>
      <c r="G1033" s="1136"/>
      <c r="H1033" s="1136"/>
      <c r="I1033" s="1136"/>
      <c r="J1033" s="1136"/>
      <c r="K1033" s="1136"/>
      <c r="L1033" s="1136"/>
      <c r="M1033" s="1136"/>
      <c r="N1033" s="1136"/>
      <c r="O1033" s="1136"/>
      <c r="P1033" s="1136"/>
      <c r="Q1033" s="1136"/>
      <c r="R1033" s="1136"/>
      <c r="S1033" s="1136"/>
      <c r="T1033" s="1136"/>
      <c r="U1033" s="1136"/>
      <c r="V1033" s="1136"/>
      <c r="W1033" s="1136"/>
      <c r="X1033" s="1136"/>
      <c r="Y1033" s="1136"/>
      <c r="Z1033" s="1136"/>
      <c r="AA1033" s="1136"/>
      <c r="AB1033" s="1136"/>
      <c r="AC1033" s="1136"/>
      <c r="AD1033" s="1136"/>
      <c r="AE1033" s="1136"/>
      <c r="AF1033" s="1136"/>
      <c r="AG1033" s="1136"/>
      <c r="AH1033" s="1136"/>
    </row>
    <row r="1034" spans="1:36" x14ac:dyDescent="0.2">
      <c r="A1034" s="338"/>
      <c r="B1034" s="338"/>
      <c r="C1034" s="338"/>
      <c r="D1034" s="338"/>
      <c r="E1034" s="338"/>
      <c r="F1034" s="338"/>
      <c r="G1034" s="338"/>
      <c r="H1034" s="338"/>
      <c r="I1034" s="338"/>
      <c r="J1034" s="338"/>
      <c r="K1034" s="338"/>
      <c r="L1034" s="338"/>
      <c r="M1034" s="338"/>
      <c r="N1034" s="338"/>
      <c r="O1034" s="338"/>
      <c r="P1034" s="338"/>
      <c r="Q1034" s="338"/>
      <c r="R1034" s="338"/>
      <c r="S1034" s="338"/>
      <c r="T1034" s="338"/>
      <c r="U1034" s="338"/>
      <c r="V1034" s="338"/>
      <c r="W1034" s="338"/>
      <c r="X1034" s="338"/>
      <c r="Y1034" s="338"/>
      <c r="Z1034" s="338"/>
      <c r="AA1034" s="338"/>
      <c r="AB1034" s="338"/>
      <c r="AC1034" s="338"/>
      <c r="AD1034" s="338"/>
      <c r="AE1034" s="338"/>
      <c r="AF1034" s="338"/>
      <c r="AG1034" s="338"/>
      <c r="AH1034" s="338"/>
    </row>
    <row r="1035" spans="1:36" x14ac:dyDescent="0.2">
      <c r="A1035" s="1137" t="s">
        <v>1529</v>
      </c>
      <c r="B1035" s="1137"/>
      <c r="C1035" s="1137"/>
      <c r="D1035" s="1137"/>
      <c r="E1035" s="1137"/>
      <c r="F1035" s="1137"/>
      <c r="G1035" s="1137"/>
      <c r="H1035" s="1137"/>
      <c r="I1035" s="1137"/>
      <c r="J1035" s="1137"/>
      <c r="K1035" s="1137"/>
      <c r="L1035" s="1137"/>
      <c r="M1035" s="1137"/>
      <c r="N1035" s="1137"/>
      <c r="O1035" s="1137" t="s">
        <v>510</v>
      </c>
      <c r="P1035" s="1137"/>
      <c r="Q1035" s="1137"/>
      <c r="R1035" s="1137"/>
      <c r="S1035" s="1137"/>
      <c r="T1035" s="1137"/>
      <c r="U1035" s="1137"/>
      <c r="V1035" s="1137"/>
      <c r="W1035" s="1137"/>
      <c r="X1035" s="1137"/>
      <c r="Y1035" s="1137" t="s">
        <v>633</v>
      </c>
      <c r="Z1035" s="1137"/>
      <c r="AA1035" s="1137"/>
      <c r="AB1035" s="1137"/>
      <c r="AC1035" s="1137"/>
      <c r="AD1035" s="1137"/>
      <c r="AE1035" s="1137"/>
      <c r="AF1035" s="1137"/>
      <c r="AG1035" s="1137"/>
      <c r="AH1035" s="1137"/>
    </row>
    <row r="1036" spans="1:36" x14ac:dyDescent="0.2">
      <c r="A1036" s="1137"/>
      <c r="B1036" s="1137"/>
      <c r="C1036" s="1137"/>
      <c r="D1036" s="1137"/>
      <c r="E1036" s="1137"/>
      <c r="F1036" s="1137"/>
      <c r="G1036" s="1137"/>
      <c r="H1036" s="1137"/>
      <c r="I1036" s="1137"/>
      <c r="J1036" s="1137"/>
      <c r="K1036" s="1137"/>
      <c r="L1036" s="1137"/>
      <c r="M1036" s="1137"/>
      <c r="N1036" s="1137"/>
      <c r="O1036" s="1137"/>
      <c r="P1036" s="1137"/>
      <c r="Q1036" s="1137"/>
      <c r="R1036" s="1137"/>
      <c r="S1036" s="1137"/>
      <c r="T1036" s="1137"/>
      <c r="U1036" s="1137"/>
      <c r="V1036" s="1137"/>
      <c r="W1036" s="1137"/>
      <c r="X1036" s="1137"/>
      <c r="Y1036" s="1137"/>
      <c r="Z1036" s="1137"/>
      <c r="AA1036" s="1137"/>
      <c r="AB1036" s="1137"/>
      <c r="AC1036" s="1137"/>
      <c r="AD1036" s="1137"/>
      <c r="AE1036" s="1137"/>
      <c r="AF1036" s="1137"/>
      <c r="AG1036" s="1137"/>
      <c r="AH1036" s="1137"/>
    </row>
    <row r="1037" spans="1:36" s="272" customFormat="1" ht="15" customHeight="1" x14ac:dyDescent="0.2">
      <c r="A1037" s="1128" t="s">
        <v>1838</v>
      </c>
      <c r="B1037" s="1129"/>
      <c r="C1037" s="1129"/>
      <c r="D1037" s="1129"/>
      <c r="E1037" s="1129"/>
      <c r="F1037" s="1129"/>
      <c r="G1037" s="1129"/>
      <c r="H1037" s="1129"/>
      <c r="I1037" s="1129"/>
      <c r="J1037" s="1129"/>
      <c r="K1037" s="1129"/>
      <c r="L1037" s="1129"/>
      <c r="M1037" s="1129"/>
      <c r="N1037" s="1130"/>
      <c r="O1037" s="1138">
        <f>O1039+O1041</f>
        <v>51140</v>
      </c>
      <c r="P1037" s="1138"/>
      <c r="Q1037" s="1138"/>
      <c r="R1037" s="1138"/>
      <c r="S1037" s="1138"/>
      <c r="T1037" s="1138"/>
      <c r="U1037" s="1138"/>
      <c r="V1037" s="1138"/>
      <c r="W1037" s="1138"/>
      <c r="X1037" s="1138"/>
      <c r="Y1037" s="1138">
        <f>Y1039+Y1041</f>
        <v>17126</v>
      </c>
      <c r="Z1037" s="1138"/>
      <c r="AA1037" s="1138"/>
      <c r="AB1037" s="1138"/>
      <c r="AC1037" s="1138"/>
      <c r="AD1037" s="1138"/>
      <c r="AE1037" s="1138"/>
      <c r="AF1037" s="1138"/>
      <c r="AG1037" s="1138"/>
      <c r="AH1037" s="1138"/>
      <c r="AI1037" s="272" t="str">
        <f>IF(ROUND(Y1037-P!E25+P!E30+P!E41,0)=0,"","CHYBA")</f>
        <v/>
      </c>
      <c r="AJ1037" s="272" t="s">
        <v>2378</v>
      </c>
    </row>
    <row r="1038" spans="1:36" s="272" customFormat="1" x14ac:dyDescent="0.2">
      <c r="A1038" s="1131"/>
      <c r="B1038" s="1132"/>
      <c r="C1038" s="1132"/>
      <c r="D1038" s="1132"/>
      <c r="E1038" s="1132"/>
      <c r="F1038" s="1132"/>
      <c r="G1038" s="1132"/>
      <c r="H1038" s="1132"/>
      <c r="I1038" s="1132"/>
      <c r="J1038" s="1132"/>
      <c r="K1038" s="1132"/>
      <c r="L1038" s="1132"/>
      <c r="M1038" s="1132"/>
      <c r="N1038" s="1133"/>
      <c r="O1038" s="1138"/>
      <c r="P1038" s="1138"/>
      <c r="Q1038" s="1138"/>
      <c r="R1038" s="1138"/>
      <c r="S1038" s="1138"/>
      <c r="T1038" s="1138"/>
      <c r="U1038" s="1138"/>
      <c r="V1038" s="1138"/>
      <c r="W1038" s="1138"/>
      <c r="X1038" s="1138"/>
      <c r="Y1038" s="1138"/>
      <c r="Z1038" s="1138"/>
      <c r="AA1038" s="1138"/>
      <c r="AB1038" s="1138"/>
      <c r="AC1038" s="1138"/>
      <c r="AD1038" s="1138"/>
      <c r="AE1038" s="1138"/>
      <c r="AF1038" s="1138"/>
      <c r="AG1038" s="1138"/>
      <c r="AH1038" s="1138"/>
      <c r="AI1038" s="272" t="str">
        <f>IF(ROUND(O1037-P!D25+P!D30+P!D41,0)=0,"","CHYBA")</f>
        <v/>
      </c>
      <c r="AJ1038" s="272" t="s">
        <v>2378</v>
      </c>
    </row>
    <row r="1039" spans="1:36" s="272" customFormat="1" ht="15" customHeight="1" x14ac:dyDescent="0.2">
      <c r="A1039" s="1139" t="s">
        <v>1839</v>
      </c>
      <c r="B1039" s="1140"/>
      <c r="C1039" s="1140"/>
      <c r="D1039" s="1140"/>
      <c r="E1039" s="1140"/>
      <c r="F1039" s="1140"/>
      <c r="G1039" s="1140"/>
      <c r="H1039" s="1140"/>
      <c r="I1039" s="1140"/>
      <c r="J1039" s="1140"/>
      <c r="K1039" s="1140"/>
      <c r="L1039" s="1140"/>
      <c r="M1039" s="1140"/>
      <c r="N1039" s="1141"/>
      <c r="O1039" s="1138"/>
      <c r="P1039" s="1138"/>
      <c r="Q1039" s="1138"/>
      <c r="R1039" s="1138"/>
      <c r="S1039" s="1138"/>
      <c r="T1039" s="1138"/>
      <c r="U1039" s="1138"/>
      <c r="V1039" s="1138"/>
      <c r="W1039" s="1138"/>
      <c r="X1039" s="1138"/>
      <c r="Y1039" s="1138"/>
      <c r="Z1039" s="1138"/>
      <c r="AA1039" s="1138"/>
      <c r="AB1039" s="1138"/>
      <c r="AC1039" s="1138"/>
      <c r="AD1039" s="1138"/>
      <c r="AE1039" s="1138"/>
      <c r="AF1039" s="1138"/>
      <c r="AG1039" s="1138"/>
      <c r="AH1039" s="1138"/>
    </row>
    <row r="1040" spans="1:36" s="272" customFormat="1" x14ac:dyDescent="0.2">
      <c r="A1040" s="1142"/>
      <c r="B1040" s="1143"/>
      <c r="C1040" s="1143"/>
      <c r="D1040" s="1143"/>
      <c r="E1040" s="1143"/>
      <c r="F1040" s="1143"/>
      <c r="G1040" s="1143"/>
      <c r="H1040" s="1143"/>
      <c r="I1040" s="1143"/>
      <c r="J1040" s="1143"/>
      <c r="K1040" s="1143"/>
      <c r="L1040" s="1143"/>
      <c r="M1040" s="1143"/>
      <c r="N1040" s="1144"/>
      <c r="O1040" s="1138"/>
      <c r="P1040" s="1138"/>
      <c r="Q1040" s="1138"/>
      <c r="R1040" s="1138"/>
      <c r="S1040" s="1138"/>
      <c r="T1040" s="1138"/>
      <c r="U1040" s="1138"/>
      <c r="V1040" s="1138"/>
      <c r="W1040" s="1138"/>
      <c r="X1040" s="1138"/>
      <c r="Y1040" s="1138"/>
      <c r="Z1040" s="1138"/>
      <c r="AA1040" s="1138"/>
      <c r="AB1040" s="1138"/>
      <c r="AC1040" s="1138"/>
      <c r="AD1040" s="1138"/>
      <c r="AE1040" s="1138"/>
      <c r="AF1040" s="1138"/>
      <c r="AG1040" s="1138"/>
      <c r="AH1040" s="1138"/>
    </row>
    <row r="1041" spans="1:37" s="272" customFormat="1" ht="15" customHeight="1" x14ac:dyDescent="0.2">
      <c r="A1041" s="1139" t="s">
        <v>1840</v>
      </c>
      <c r="B1041" s="1140"/>
      <c r="C1041" s="1140"/>
      <c r="D1041" s="1140"/>
      <c r="E1041" s="1140"/>
      <c r="F1041" s="1140"/>
      <c r="G1041" s="1140"/>
      <c r="H1041" s="1140"/>
      <c r="I1041" s="1140"/>
      <c r="J1041" s="1140"/>
      <c r="K1041" s="1140"/>
      <c r="L1041" s="1140"/>
      <c r="M1041" s="1140"/>
      <c r="N1041" s="1141"/>
      <c r="O1041" s="1134">
        <v>51140</v>
      </c>
      <c r="P1041" s="1134"/>
      <c r="Q1041" s="1134"/>
      <c r="R1041" s="1134"/>
      <c r="S1041" s="1134"/>
      <c r="T1041" s="1134"/>
      <c r="U1041" s="1134"/>
      <c r="V1041" s="1134"/>
      <c r="W1041" s="1134"/>
      <c r="X1041" s="1134"/>
      <c r="Y1041" s="1134">
        <v>17126</v>
      </c>
      <c r="Z1041" s="1134"/>
      <c r="AA1041" s="1134"/>
      <c r="AB1041" s="1134"/>
      <c r="AC1041" s="1134"/>
      <c r="AD1041" s="1134"/>
      <c r="AE1041" s="1134"/>
      <c r="AF1041" s="1134"/>
      <c r="AG1041" s="1134"/>
      <c r="AH1041" s="1134"/>
    </row>
    <row r="1042" spans="1:37" s="272" customFormat="1" x14ac:dyDescent="0.2">
      <c r="A1042" s="1142"/>
      <c r="B1042" s="1143"/>
      <c r="C1042" s="1143"/>
      <c r="D1042" s="1143"/>
      <c r="E1042" s="1143"/>
      <c r="F1042" s="1143"/>
      <c r="G1042" s="1143"/>
      <c r="H1042" s="1143"/>
      <c r="I1042" s="1143"/>
      <c r="J1042" s="1143"/>
      <c r="K1042" s="1143"/>
      <c r="L1042" s="1143"/>
      <c r="M1042" s="1143"/>
      <c r="N1042" s="1144"/>
      <c r="O1042" s="1134"/>
      <c r="P1042" s="1134"/>
      <c r="Q1042" s="1134"/>
      <c r="R1042" s="1134"/>
      <c r="S1042" s="1134"/>
      <c r="T1042" s="1134"/>
      <c r="U1042" s="1134"/>
      <c r="V1042" s="1134"/>
      <c r="W1042" s="1134"/>
      <c r="X1042" s="1134"/>
      <c r="Y1042" s="1134"/>
      <c r="Z1042" s="1134"/>
      <c r="AA1042" s="1134"/>
      <c r="AB1042" s="1134"/>
      <c r="AC1042" s="1134"/>
      <c r="AD1042" s="1134"/>
      <c r="AE1042" s="1134"/>
      <c r="AF1042" s="1134"/>
      <c r="AG1042" s="1134"/>
      <c r="AH1042" s="1134"/>
    </row>
    <row r="1043" spans="1:37" s="272" customFormat="1" ht="15" customHeight="1" x14ac:dyDescent="0.2">
      <c r="A1043" s="1128" t="s">
        <v>1841</v>
      </c>
      <c r="B1043" s="1129"/>
      <c r="C1043" s="1129"/>
      <c r="D1043" s="1129"/>
      <c r="E1043" s="1129"/>
      <c r="F1043" s="1129"/>
      <c r="G1043" s="1129"/>
      <c r="H1043" s="1129"/>
      <c r="I1043" s="1129"/>
      <c r="J1043" s="1129"/>
      <c r="K1043" s="1129"/>
      <c r="L1043" s="1129"/>
      <c r="M1043" s="1129"/>
      <c r="N1043" s="1130"/>
      <c r="O1043" s="1145">
        <f>O1045+O1047</f>
        <v>1380567</v>
      </c>
      <c r="P1043" s="1145"/>
      <c r="Q1043" s="1145"/>
      <c r="R1043" s="1145"/>
      <c r="S1043" s="1145"/>
      <c r="T1043" s="1145"/>
      <c r="U1043" s="1145"/>
      <c r="V1043" s="1145"/>
      <c r="W1043" s="1145"/>
      <c r="X1043" s="1145"/>
      <c r="Y1043" s="1145">
        <f>Y1045+Y1047</f>
        <v>1802876</v>
      </c>
      <c r="Z1043" s="1145"/>
      <c r="AA1043" s="1145"/>
      <c r="AB1043" s="1145"/>
      <c r="AC1043" s="1145"/>
      <c r="AD1043" s="1145"/>
      <c r="AE1043" s="1145"/>
      <c r="AF1043" s="1145"/>
      <c r="AG1043" s="1145"/>
      <c r="AH1043" s="1145"/>
      <c r="AI1043" s="272" t="str">
        <f>IF(ROUND(Y1043-P!E46+P!E51+P!E58,0)=0,"","CHYBA")</f>
        <v/>
      </c>
      <c r="AJ1043" s="272" t="s">
        <v>2378</v>
      </c>
    </row>
    <row r="1044" spans="1:37" s="272" customFormat="1" x14ac:dyDescent="0.2">
      <c r="A1044" s="1131"/>
      <c r="B1044" s="1132"/>
      <c r="C1044" s="1132"/>
      <c r="D1044" s="1132"/>
      <c r="E1044" s="1132"/>
      <c r="F1044" s="1132"/>
      <c r="G1044" s="1132"/>
      <c r="H1044" s="1132"/>
      <c r="I1044" s="1132"/>
      <c r="J1044" s="1132"/>
      <c r="K1044" s="1132"/>
      <c r="L1044" s="1132"/>
      <c r="M1044" s="1132"/>
      <c r="N1044" s="1133"/>
      <c r="O1044" s="1145"/>
      <c r="P1044" s="1145"/>
      <c r="Q1044" s="1145"/>
      <c r="R1044" s="1145"/>
      <c r="S1044" s="1145"/>
      <c r="T1044" s="1145"/>
      <c r="U1044" s="1145"/>
      <c r="V1044" s="1145"/>
      <c r="W1044" s="1145"/>
      <c r="X1044" s="1145"/>
      <c r="Y1044" s="1145"/>
      <c r="Z1044" s="1145"/>
      <c r="AA1044" s="1145"/>
      <c r="AB1044" s="1145"/>
      <c r="AC1044" s="1145"/>
      <c r="AD1044" s="1145"/>
      <c r="AE1044" s="1145"/>
      <c r="AF1044" s="1145"/>
      <c r="AG1044" s="1145"/>
      <c r="AH1044" s="1145"/>
      <c r="AI1044" s="272" t="str">
        <f>IF(ROUND(O1043-P!D46+P!D51+P!D58,0)=0,"","CHYBA")</f>
        <v/>
      </c>
      <c r="AJ1044" s="272" t="s">
        <v>2378</v>
      </c>
    </row>
    <row r="1045" spans="1:37" s="272" customFormat="1" x14ac:dyDescent="0.2">
      <c r="A1045" s="1139" t="s">
        <v>1842</v>
      </c>
      <c r="B1045" s="1140"/>
      <c r="C1045" s="1140"/>
      <c r="D1045" s="1140"/>
      <c r="E1045" s="1140"/>
      <c r="F1045" s="1140"/>
      <c r="G1045" s="1140"/>
      <c r="H1045" s="1140"/>
      <c r="I1045" s="1140"/>
      <c r="J1045" s="1140"/>
      <c r="K1045" s="1140"/>
      <c r="L1045" s="1140"/>
      <c r="M1045" s="1140"/>
      <c r="N1045" s="1141"/>
      <c r="O1045" s="1145">
        <v>1369031</v>
      </c>
      <c r="P1045" s="1145"/>
      <c r="Q1045" s="1145"/>
      <c r="R1045" s="1145"/>
      <c r="S1045" s="1145"/>
      <c r="T1045" s="1145"/>
      <c r="U1045" s="1145"/>
      <c r="V1045" s="1145"/>
      <c r="W1045" s="1145"/>
      <c r="X1045" s="1145"/>
      <c r="Y1045" s="1145">
        <v>1777206</v>
      </c>
      <c r="Z1045" s="1145"/>
      <c r="AA1045" s="1145"/>
      <c r="AB1045" s="1145"/>
      <c r="AC1045" s="1145"/>
      <c r="AD1045" s="1145"/>
      <c r="AE1045" s="1145"/>
      <c r="AF1045" s="1145"/>
      <c r="AG1045" s="1145"/>
      <c r="AH1045" s="1145"/>
    </row>
    <row r="1046" spans="1:37" s="272" customFormat="1" x14ac:dyDescent="0.2">
      <c r="A1046" s="1142"/>
      <c r="B1046" s="1143"/>
      <c r="C1046" s="1143"/>
      <c r="D1046" s="1143"/>
      <c r="E1046" s="1143"/>
      <c r="F1046" s="1143"/>
      <c r="G1046" s="1143"/>
      <c r="H1046" s="1143"/>
      <c r="I1046" s="1143"/>
      <c r="J1046" s="1143"/>
      <c r="K1046" s="1143"/>
      <c r="L1046" s="1143"/>
      <c r="M1046" s="1143"/>
      <c r="N1046" s="1144"/>
      <c r="O1046" s="1145"/>
      <c r="P1046" s="1145"/>
      <c r="Q1046" s="1145"/>
      <c r="R1046" s="1145"/>
      <c r="S1046" s="1145"/>
      <c r="T1046" s="1145"/>
      <c r="U1046" s="1145"/>
      <c r="V1046" s="1145"/>
      <c r="W1046" s="1145"/>
      <c r="X1046" s="1145"/>
      <c r="Y1046" s="1145"/>
      <c r="Z1046" s="1145"/>
      <c r="AA1046" s="1145"/>
      <c r="AB1046" s="1145"/>
      <c r="AC1046" s="1145"/>
      <c r="AD1046" s="1145"/>
      <c r="AE1046" s="1145"/>
      <c r="AF1046" s="1145"/>
      <c r="AG1046" s="1145"/>
      <c r="AH1046" s="1145"/>
    </row>
    <row r="1047" spans="1:37" s="272" customFormat="1" x14ac:dyDescent="0.2">
      <c r="A1047" s="1139" t="s">
        <v>1843</v>
      </c>
      <c r="B1047" s="1140"/>
      <c r="C1047" s="1140"/>
      <c r="D1047" s="1140"/>
      <c r="E1047" s="1140"/>
      <c r="F1047" s="1140"/>
      <c r="G1047" s="1140"/>
      <c r="H1047" s="1140"/>
      <c r="I1047" s="1140"/>
      <c r="J1047" s="1140"/>
      <c r="K1047" s="1140"/>
      <c r="L1047" s="1140"/>
      <c r="M1047" s="1140"/>
      <c r="N1047" s="1141"/>
      <c r="O1047" s="1134">
        <v>11536</v>
      </c>
      <c r="P1047" s="1134"/>
      <c r="Q1047" s="1134"/>
      <c r="R1047" s="1134"/>
      <c r="S1047" s="1134"/>
      <c r="T1047" s="1134"/>
      <c r="U1047" s="1134"/>
      <c r="V1047" s="1134"/>
      <c r="W1047" s="1134"/>
      <c r="X1047" s="1134"/>
      <c r="Y1047" s="1134">
        <v>25670</v>
      </c>
      <c r="Z1047" s="1134"/>
      <c r="AA1047" s="1134"/>
      <c r="AB1047" s="1134"/>
      <c r="AC1047" s="1134"/>
      <c r="AD1047" s="1134"/>
      <c r="AE1047" s="1134"/>
      <c r="AF1047" s="1134"/>
      <c r="AG1047" s="1134"/>
      <c r="AH1047" s="1134"/>
      <c r="AK1047" s="351"/>
    </row>
    <row r="1048" spans="1:37" s="272" customFormat="1" x14ac:dyDescent="0.2">
      <c r="A1048" s="1142"/>
      <c r="B1048" s="1143"/>
      <c r="C1048" s="1143"/>
      <c r="D1048" s="1143"/>
      <c r="E1048" s="1143"/>
      <c r="F1048" s="1143"/>
      <c r="G1048" s="1143"/>
      <c r="H1048" s="1143"/>
      <c r="I1048" s="1143"/>
      <c r="J1048" s="1143"/>
      <c r="K1048" s="1143"/>
      <c r="L1048" s="1143"/>
      <c r="M1048" s="1143"/>
      <c r="N1048" s="1144"/>
      <c r="O1048" s="1134"/>
      <c r="P1048" s="1134"/>
      <c r="Q1048" s="1134"/>
      <c r="R1048" s="1134"/>
      <c r="S1048" s="1134"/>
      <c r="T1048" s="1134"/>
      <c r="U1048" s="1134"/>
      <c r="V1048" s="1134"/>
      <c r="W1048" s="1134"/>
      <c r="X1048" s="1134"/>
      <c r="Y1048" s="1134"/>
      <c r="Z1048" s="1134"/>
      <c r="AA1048" s="1134"/>
      <c r="AB1048" s="1134"/>
      <c r="AC1048" s="1134"/>
      <c r="AD1048" s="1134"/>
      <c r="AE1048" s="1134"/>
      <c r="AF1048" s="1134"/>
      <c r="AG1048" s="1134"/>
      <c r="AH1048" s="1134"/>
    </row>
    <row r="1049" spans="1:37" s="272" customFormat="1" x14ac:dyDescent="0.2">
      <c r="A1049" s="438"/>
      <c r="B1049" s="438"/>
      <c r="C1049" s="438"/>
      <c r="D1049" s="438"/>
      <c r="E1049" s="438"/>
      <c r="F1049" s="438"/>
      <c r="G1049" s="438"/>
      <c r="H1049" s="438"/>
      <c r="I1049" s="438"/>
      <c r="J1049" s="438"/>
      <c r="K1049" s="438"/>
      <c r="L1049" s="438"/>
      <c r="M1049" s="438"/>
      <c r="N1049" s="438"/>
      <c r="O1049" s="445"/>
      <c r="P1049" s="445"/>
      <c r="Q1049" s="445"/>
      <c r="R1049" s="445"/>
      <c r="S1049" s="445"/>
      <c r="T1049" s="445"/>
      <c r="U1049" s="445"/>
      <c r="V1049" s="445"/>
      <c r="W1049" s="445"/>
      <c r="X1049" s="445"/>
      <c r="Y1049" s="445"/>
      <c r="Z1049" s="445"/>
      <c r="AA1049" s="445"/>
      <c r="AB1049" s="445"/>
      <c r="AC1049" s="445"/>
      <c r="AD1049" s="445"/>
      <c r="AE1049" s="445"/>
      <c r="AF1049" s="445"/>
      <c r="AG1049" s="445"/>
      <c r="AH1049" s="445"/>
    </row>
    <row r="1050" spans="1:37" s="272" customFormat="1" ht="41.25" hidden="1" customHeight="1" x14ac:dyDescent="0.2">
      <c r="A1050" s="753" t="s">
        <v>2383</v>
      </c>
      <c r="B1050" s="753"/>
      <c r="C1050" s="753"/>
      <c r="D1050" s="753"/>
      <c r="E1050" s="753"/>
      <c r="F1050" s="753"/>
      <c r="G1050" s="753"/>
      <c r="H1050" s="753"/>
      <c r="I1050" s="753"/>
      <c r="J1050" s="753"/>
      <c r="K1050" s="753"/>
      <c r="L1050" s="753"/>
      <c r="M1050" s="753"/>
      <c r="N1050" s="753"/>
      <c r="O1050" s="753"/>
      <c r="P1050" s="753"/>
      <c r="Q1050" s="753"/>
      <c r="R1050" s="753"/>
      <c r="S1050" s="753"/>
      <c r="T1050" s="753"/>
      <c r="U1050" s="753"/>
      <c r="V1050" s="753"/>
      <c r="W1050" s="753"/>
      <c r="X1050" s="753"/>
      <c r="Y1050" s="753"/>
      <c r="Z1050" s="753"/>
      <c r="AA1050" s="753"/>
      <c r="AB1050" s="753"/>
      <c r="AC1050" s="753"/>
      <c r="AD1050" s="753"/>
      <c r="AE1050" s="753"/>
      <c r="AF1050" s="753"/>
      <c r="AG1050" s="753"/>
      <c r="AH1050" s="753"/>
    </row>
    <row r="1051" spans="1:37" s="272" customFormat="1" hidden="1" x14ac:dyDescent="0.2">
      <c r="A1051" s="438"/>
      <c r="B1051" s="438"/>
      <c r="C1051" s="438"/>
      <c r="D1051" s="438"/>
      <c r="E1051" s="438"/>
      <c r="F1051" s="438"/>
      <c r="G1051" s="438"/>
      <c r="H1051" s="438"/>
      <c r="I1051" s="438"/>
      <c r="J1051" s="438"/>
      <c r="K1051" s="438"/>
      <c r="L1051" s="438"/>
      <c r="M1051" s="438"/>
      <c r="N1051" s="438"/>
      <c r="O1051" s="438"/>
      <c r="P1051" s="438"/>
      <c r="Q1051" s="438"/>
      <c r="R1051" s="438"/>
      <c r="S1051" s="438"/>
      <c r="T1051" s="438"/>
      <c r="U1051" s="438"/>
      <c r="V1051" s="438"/>
      <c r="W1051" s="438"/>
      <c r="X1051" s="438"/>
      <c r="Y1051" s="438"/>
      <c r="Z1051" s="438"/>
      <c r="AA1051" s="438"/>
      <c r="AB1051" s="438"/>
      <c r="AC1051" s="438"/>
      <c r="AD1051" s="438"/>
      <c r="AE1051" s="438"/>
      <c r="AF1051" s="438"/>
      <c r="AG1051" s="438"/>
      <c r="AH1051" s="438"/>
    </row>
    <row r="1052" spans="1:37" s="272" customFormat="1" hidden="1" x14ac:dyDescent="0.2">
      <c r="A1052" s="753" t="s">
        <v>2344</v>
      </c>
      <c r="B1052" s="753"/>
      <c r="C1052" s="753"/>
      <c r="D1052" s="753"/>
      <c r="E1052" s="753"/>
      <c r="F1052" s="753"/>
      <c r="G1052" s="753"/>
      <c r="H1052" s="753"/>
      <c r="I1052" s="753"/>
      <c r="J1052" s="753"/>
      <c r="K1052" s="753"/>
      <c r="L1052" s="753"/>
      <c r="M1052" s="753"/>
      <c r="N1052" s="753"/>
      <c r="O1052" s="753"/>
      <c r="P1052" s="753"/>
      <c r="Q1052" s="753"/>
      <c r="R1052" s="753"/>
      <c r="S1052" s="753"/>
      <c r="T1052" s="753"/>
      <c r="U1052" s="753"/>
      <c r="V1052" s="753"/>
      <c r="W1052" s="753"/>
      <c r="X1052" s="753"/>
      <c r="Y1052" s="753"/>
      <c r="Z1052" s="753"/>
      <c r="AA1052" s="753"/>
      <c r="AB1052" s="753"/>
      <c r="AC1052" s="753"/>
      <c r="AD1052" s="753"/>
      <c r="AE1052" s="753"/>
      <c r="AF1052" s="753"/>
      <c r="AG1052" s="753"/>
      <c r="AH1052" s="753"/>
    </row>
    <row r="1053" spans="1:37" s="272" customFormat="1" ht="15" customHeight="1" x14ac:dyDescent="0.2">
      <c r="A1053" s="1135" t="s">
        <v>2753</v>
      </c>
      <c r="B1053" s="1136"/>
      <c r="C1053" s="1136"/>
      <c r="D1053" s="1136"/>
      <c r="E1053" s="1136"/>
      <c r="F1053" s="1136"/>
      <c r="G1053" s="1136"/>
      <c r="H1053" s="1136"/>
      <c r="I1053" s="1136"/>
      <c r="J1053" s="1136"/>
      <c r="K1053" s="1136"/>
      <c r="L1053" s="1136"/>
      <c r="M1053" s="1136"/>
      <c r="N1053" s="1136"/>
      <c r="O1053" s="1136"/>
      <c r="P1053" s="1136"/>
      <c r="Q1053" s="1136"/>
      <c r="R1053" s="1136"/>
      <c r="S1053" s="1136"/>
      <c r="T1053" s="1136"/>
      <c r="U1053" s="1136"/>
      <c r="V1053" s="1136"/>
      <c r="W1053" s="1136"/>
      <c r="X1053" s="1136"/>
      <c r="Y1053" s="1136"/>
      <c r="Z1053" s="1136"/>
      <c r="AA1053" s="1136"/>
      <c r="AB1053" s="1136"/>
      <c r="AC1053" s="1136"/>
      <c r="AD1053" s="1136"/>
      <c r="AE1053" s="1136"/>
      <c r="AF1053" s="1136"/>
      <c r="AG1053" s="1136"/>
      <c r="AH1053" s="1136"/>
    </row>
    <row r="1054" spans="1:37" s="272" customFormat="1" x14ac:dyDescent="0.2">
      <c r="A1054" s="753"/>
      <c r="B1054" s="753"/>
      <c r="C1054" s="753"/>
      <c r="D1054" s="753"/>
      <c r="E1054" s="753"/>
      <c r="F1054" s="753"/>
      <c r="G1054" s="753"/>
      <c r="H1054" s="753"/>
      <c r="I1054" s="753"/>
      <c r="J1054" s="753"/>
      <c r="K1054" s="753"/>
      <c r="L1054" s="753"/>
      <c r="M1054" s="753"/>
      <c r="N1054" s="753"/>
      <c r="O1054" s="753"/>
      <c r="P1054" s="753"/>
      <c r="Q1054" s="753"/>
      <c r="R1054" s="753"/>
      <c r="S1054" s="753"/>
      <c r="T1054" s="753"/>
      <c r="U1054" s="753"/>
      <c r="V1054" s="753"/>
      <c r="W1054" s="753"/>
      <c r="X1054" s="753"/>
      <c r="Y1054" s="753"/>
      <c r="Z1054" s="753"/>
      <c r="AA1054" s="753"/>
      <c r="AB1054" s="753"/>
      <c r="AC1054" s="753"/>
      <c r="AD1054" s="753"/>
      <c r="AE1054" s="753"/>
      <c r="AF1054" s="753"/>
      <c r="AG1054" s="753"/>
      <c r="AH1054" s="753"/>
    </row>
    <row r="1055" spans="1:37" s="272" customFormat="1" x14ac:dyDescent="0.2">
      <c r="A1055" s="446"/>
      <c r="B1055" s="446"/>
      <c r="C1055" s="446"/>
      <c r="D1055" s="446"/>
      <c r="E1055" s="446"/>
      <c r="F1055" s="446"/>
      <c r="G1055" s="446"/>
      <c r="H1055" s="446"/>
      <c r="I1055" s="446"/>
      <c r="J1055" s="446"/>
      <c r="K1055" s="446"/>
      <c r="L1055" s="446"/>
      <c r="M1055" s="446"/>
      <c r="N1055" s="446"/>
      <c r="O1055" s="446"/>
      <c r="P1055" s="446"/>
      <c r="Q1055" s="446"/>
      <c r="R1055" s="446"/>
      <c r="S1055" s="446"/>
      <c r="T1055" s="446"/>
      <c r="U1055" s="446"/>
      <c r="V1055" s="446"/>
      <c r="W1055" s="446"/>
      <c r="X1055" s="446"/>
      <c r="Y1055" s="446"/>
      <c r="Z1055" s="446"/>
      <c r="AA1055" s="446"/>
      <c r="AB1055" s="446"/>
      <c r="AC1055" s="446"/>
      <c r="AD1055" s="446"/>
      <c r="AE1055" s="446"/>
      <c r="AF1055" s="446"/>
      <c r="AG1055" s="446"/>
      <c r="AH1055" s="446"/>
    </row>
    <row r="1056" spans="1:37" x14ac:dyDescent="0.2">
      <c r="A1056" s="1135" t="s">
        <v>1844</v>
      </c>
      <c r="B1056" s="1136"/>
      <c r="C1056" s="1136"/>
      <c r="D1056" s="1136"/>
      <c r="E1056" s="1136"/>
      <c r="F1056" s="1136"/>
      <c r="G1056" s="1136"/>
      <c r="H1056" s="1136"/>
      <c r="I1056" s="1136"/>
      <c r="J1056" s="1136"/>
      <c r="K1056" s="1136"/>
      <c r="L1056" s="1136"/>
      <c r="M1056" s="1136"/>
      <c r="N1056" s="1136"/>
      <c r="O1056" s="1136"/>
      <c r="P1056" s="1136"/>
      <c r="Q1056" s="1136"/>
      <c r="R1056" s="1136"/>
      <c r="S1056" s="1136"/>
      <c r="T1056" s="1136"/>
      <c r="U1056" s="1136"/>
      <c r="V1056" s="1136"/>
      <c r="W1056" s="1136"/>
      <c r="X1056" s="1136"/>
      <c r="Y1056" s="1136"/>
      <c r="Z1056" s="1136"/>
      <c r="AA1056" s="1136"/>
      <c r="AB1056" s="1136"/>
      <c r="AC1056" s="1136"/>
      <c r="AD1056" s="1136"/>
      <c r="AE1056" s="1136"/>
      <c r="AF1056" s="1136"/>
      <c r="AG1056" s="1136"/>
      <c r="AH1056" s="1136"/>
    </row>
    <row r="1057" spans="1:36" x14ac:dyDescent="0.2">
      <c r="A1057" s="338"/>
      <c r="B1057" s="338"/>
      <c r="C1057" s="338"/>
      <c r="D1057" s="338"/>
      <c r="E1057" s="338"/>
      <c r="F1057" s="338"/>
      <c r="G1057" s="338"/>
      <c r="H1057" s="338"/>
      <c r="I1057" s="338"/>
      <c r="J1057" s="338"/>
      <c r="K1057" s="338"/>
      <c r="L1057" s="338"/>
      <c r="M1057" s="338"/>
      <c r="N1057" s="338"/>
      <c r="O1057" s="338"/>
      <c r="P1057" s="338"/>
      <c r="Q1057" s="338"/>
      <c r="R1057" s="338"/>
      <c r="S1057" s="338"/>
      <c r="T1057" s="338"/>
      <c r="U1057" s="338"/>
      <c r="V1057" s="338"/>
      <c r="W1057" s="338"/>
      <c r="X1057" s="338"/>
      <c r="Y1057" s="338"/>
      <c r="Z1057" s="338"/>
      <c r="AA1057" s="338"/>
      <c r="AB1057" s="338"/>
      <c r="AC1057" s="338"/>
      <c r="AD1057" s="338"/>
      <c r="AE1057" s="338"/>
      <c r="AF1057" s="338"/>
      <c r="AG1057" s="338"/>
      <c r="AH1057" s="338"/>
    </row>
    <row r="1058" spans="1:36" x14ac:dyDescent="0.2">
      <c r="A1058" s="1137" t="s">
        <v>1529</v>
      </c>
      <c r="B1058" s="1137"/>
      <c r="C1058" s="1137"/>
      <c r="D1058" s="1137"/>
      <c r="E1058" s="1137"/>
      <c r="F1058" s="1137"/>
      <c r="G1058" s="1137"/>
      <c r="H1058" s="1137"/>
      <c r="I1058" s="1137"/>
      <c r="J1058" s="1137"/>
      <c r="K1058" s="1137"/>
      <c r="L1058" s="1137"/>
      <c r="M1058" s="1137"/>
      <c r="N1058" s="1137"/>
      <c r="O1058" s="1137" t="s">
        <v>510</v>
      </c>
      <c r="P1058" s="1137"/>
      <c r="Q1058" s="1137"/>
      <c r="R1058" s="1137"/>
      <c r="S1058" s="1137"/>
      <c r="T1058" s="1137"/>
      <c r="U1058" s="1137"/>
      <c r="V1058" s="1137"/>
      <c r="W1058" s="1137"/>
      <c r="X1058" s="1137"/>
      <c r="Y1058" s="1137" t="s">
        <v>633</v>
      </c>
      <c r="Z1058" s="1137"/>
      <c r="AA1058" s="1137"/>
      <c r="AB1058" s="1137"/>
      <c r="AC1058" s="1137"/>
      <c r="AD1058" s="1137"/>
      <c r="AE1058" s="1137"/>
      <c r="AF1058" s="1137"/>
      <c r="AG1058" s="1137"/>
      <c r="AH1058" s="1137"/>
    </row>
    <row r="1059" spans="1:36" x14ac:dyDescent="0.2">
      <c r="A1059" s="1137"/>
      <c r="B1059" s="1137"/>
      <c r="C1059" s="1137"/>
      <c r="D1059" s="1137"/>
      <c r="E1059" s="1137"/>
      <c r="F1059" s="1137"/>
      <c r="G1059" s="1137"/>
      <c r="H1059" s="1137"/>
      <c r="I1059" s="1137"/>
      <c r="J1059" s="1137"/>
      <c r="K1059" s="1137"/>
      <c r="L1059" s="1137"/>
      <c r="M1059" s="1137"/>
      <c r="N1059" s="1137"/>
      <c r="O1059" s="1137"/>
      <c r="P1059" s="1137"/>
      <c r="Q1059" s="1137"/>
      <c r="R1059" s="1137"/>
      <c r="S1059" s="1137"/>
      <c r="T1059" s="1137"/>
      <c r="U1059" s="1137"/>
      <c r="V1059" s="1137"/>
      <c r="W1059" s="1137"/>
      <c r="X1059" s="1137"/>
      <c r="Y1059" s="1137"/>
      <c r="Z1059" s="1137"/>
      <c r="AA1059" s="1137"/>
      <c r="AB1059" s="1137"/>
      <c r="AC1059" s="1137"/>
      <c r="AD1059" s="1137"/>
      <c r="AE1059" s="1137"/>
      <c r="AF1059" s="1137"/>
      <c r="AG1059" s="1137"/>
      <c r="AH1059" s="1137"/>
    </row>
    <row r="1060" spans="1:36" x14ac:dyDescent="0.2">
      <c r="A1060" s="1128" t="s">
        <v>1845</v>
      </c>
      <c r="B1060" s="1129"/>
      <c r="C1060" s="1129"/>
      <c r="D1060" s="1129"/>
      <c r="E1060" s="1129"/>
      <c r="F1060" s="1129"/>
      <c r="G1060" s="1129"/>
      <c r="H1060" s="1129"/>
      <c r="I1060" s="1129"/>
      <c r="J1060" s="1129"/>
      <c r="K1060" s="1129"/>
      <c r="L1060" s="1129"/>
      <c r="M1060" s="1129"/>
      <c r="N1060" s="1130"/>
      <c r="O1060" s="1138">
        <v>10970</v>
      </c>
      <c r="P1060" s="1138"/>
      <c r="Q1060" s="1138"/>
      <c r="R1060" s="1138"/>
      <c r="S1060" s="1138"/>
      <c r="T1060" s="1138"/>
      <c r="U1060" s="1138"/>
      <c r="V1060" s="1138"/>
      <c r="W1060" s="1138"/>
      <c r="X1060" s="1138"/>
      <c r="Y1060" s="1138">
        <v>10352</v>
      </c>
      <c r="Z1060" s="1138"/>
      <c r="AA1060" s="1138"/>
      <c r="AB1060" s="1138"/>
      <c r="AC1060" s="1138"/>
      <c r="AD1060" s="1138"/>
      <c r="AE1060" s="1138"/>
      <c r="AF1060" s="1138"/>
      <c r="AG1060" s="1138"/>
      <c r="AH1060" s="1138"/>
    </row>
    <row r="1061" spans="1:36" x14ac:dyDescent="0.2">
      <c r="A1061" s="1131"/>
      <c r="B1061" s="1132"/>
      <c r="C1061" s="1132"/>
      <c r="D1061" s="1132"/>
      <c r="E1061" s="1132"/>
      <c r="F1061" s="1132"/>
      <c r="G1061" s="1132"/>
      <c r="H1061" s="1132"/>
      <c r="I1061" s="1132"/>
      <c r="J1061" s="1132"/>
      <c r="K1061" s="1132"/>
      <c r="L1061" s="1132"/>
      <c r="M1061" s="1132"/>
      <c r="N1061" s="1133"/>
      <c r="O1061" s="1138"/>
      <c r="P1061" s="1138"/>
      <c r="Q1061" s="1138"/>
      <c r="R1061" s="1138"/>
      <c r="S1061" s="1138"/>
      <c r="T1061" s="1138"/>
      <c r="U1061" s="1138"/>
      <c r="V1061" s="1138"/>
      <c r="W1061" s="1138"/>
      <c r="X1061" s="1138"/>
      <c r="Y1061" s="1138"/>
      <c r="Z1061" s="1138"/>
      <c r="AA1061" s="1138"/>
      <c r="AB1061" s="1138"/>
      <c r="AC1061" s="1138"/>
      <c r="AD1061" s="1138"/>
      <c r="AE1061" s="1138"/>
      <c r="AF1061" s="1138"/>
      <c r="AG1061" s="1138"/>
      <c r="AH1061" s="1138"/>
    </row>
    <row r="1062" spans="1:36" x14ac:dyDescent="0.2">
      <c r="A1062" s="1139" t="s">
        <v>1846</v>
      </c>
      <c r="B1062" s="1140"/>
      <c r="C1062" s="1140"/>
      <c r="D1062" s="1140"/>
      <c r="E1062" s="1140"/>
      <c r="F1062" s="1140"/>
      <c r="G1062" s="1140"/>
      <c r="H1062" s="1140"/>
      <c r="I1062" s="1140"/>
      <c r="J1062" s="1140"/>
      <c r="K1062" s="1140"/>
      <c r="L1062" s="1140"/>
      <c r="M1062" s="1140"/>
      <c r="N1062" s="1141"/>
      <c r="O1062" s="1138">
        <v>4930</v>
      </c>
      <c r="P1062" s="1138"/>
      <c r="Q1062" s="1138"/>
      <c r="R1062" s="1138"/>
      <c r="S1062" s="1138"/>
      <c r="T1062" s="1138"/>
      <c r="U1062" s="1138"/>
      <c r="V1062" s="1138"/>
      <c r="W1062" s="1138"/>
      <c r="X1062" s="1138"/>
      <c r="Y1062" s="1138">
        <v>4622</v>
      </c>
      <c r="Z1062" s="1138"/>
      <c r="AA1062" s="1138"/>
      <c r="AB1062" s="1138"/>
      <c r="AC1062" s="1138"/>
      <c r="AD1062" s="1138"/>
      <c r="AE1062" s="1138"/>
      <c r="AF1062" s="1138"/>
      <c r="AG1062" s="1138"/>
      <c r="AH1062" s="1138"/>
    </row>
    <row r="1063" spans="1:36" x14ac:dyDescent="0.2">
      <c r="A1063" s="1142"/>
      <c r="B1063" s="1143"/>
      <c r="C1063" s="1143"/>
      <c r="D1063" s="1143"/>
      <c r="E1063" s="1143"/>
      <c r="F1063" s="1143"/>
      <c r="G1063" s="1143"/>
      <c r="H1063" s="1143"/>
      <c r="I1063" s="1143"/>
      <c r="J1063" s="1143"/>
      <c r="K1063" s="1143"/>
      <c r="L1063" s="1143"/>
      <c r="M1063" s="1143"/>
      <c r="N1063" s="1144"/>
      <c r="O1063" s="1138"/>
      <c r="P1063" s="1138"/>
      <c r="Q1063" s="1138"/>
      <c r="R1063" s="1138"/>
      <c r="S1063" s="1138"/>
      <c r="T1063" s="1138"/>
      <c r="U1063" s="1138"/>
      <c r="V1063" s="1138"/>
      <c r="W1063" s="1138"/>
      <c r="X1063" s="1138"/>
      <c r="Y1063" s="1138"/>
      <c r="Z1063" s="1138"/>
      <c r="AA1063" s="1138"/>
      <c r="AB1063" s="1138"/>
      <c r="AC1063" s="1138"/>
      <c r="AD1063" s="1138"/>
      <c r="AE1063" s="1138"/>
      <c r="AF1063" s="1138"/>
      <c r="AG1063" s="1138"/>
      <c r="AH1063" s="1138"/>
    </row>
    <row r="1064" spans="1:36" x14ac:dyDescent="0.2">
      <c r="A1064" s="1139" t="s">
        <v>1847</v>
      </c>
      <c r="B1064" s="1140"/>
      <c r="C1064" s="1140"/>
      <c r="D1064" s="1140"/>
      <c r="E1064" s="1140"/>
      <c r="F1064" s="1140"/>
      <c r="G1064" s="1140"/>
      <c r="H1064" s="1140"/>
      <c r="I1064" s="1140"/>
      <c r="J1064" s="1140"/>
      <c r="K1064" s="1140"/>
      <c r="L1064" s="1140"/>
      <c r="M1064" s="1140"/>
      <c r="N1064" s="1141"/>
      <c r="O1064" s="1138"/>
      <c r="P1064" s="1138"/>
      <c r="Q1064" s="1138"/>
      <c r="R1064" s="1138"/>
      <c r="S1064" s="1138"/>
      <c r="T1064" s="1138"/>
      <c r="U1064" s="1138"/>
      <c r="V1064" s="1138"/>
      <c r="W1064" s="1138"/>
      <c r="X1064" s="1138"/>
      <c r="Y1064" s="1138"/>
      <c r="Z1064" s="1138"/>
      <c r="AA1064" s="1138"/>
      <c r="AB1064" s="1138"/>
      <c r="AC1064" s="1138"/>
      <c r="AD1064" s="1138"/>
      <c r="AE1064" s="1138"/>
      <c r="AF1064" s="1138"/>
      <c r="AG1064" s="1138"/>
      <c r="AH1064" s="1138"/>
    </row>
    <row r="1065" spans="1:36" x14ac:dyDescent="0.2">
      <c r="A1065" s="1142"/>
      <c r="B1065" s="1143"/>
      <c r="C1065" s="1143"/>
      <c r="D1065" s="1143"/>
      <c r="E1065" s="1143"/>
      <c r="F1065" s="1143"/>
      <c r="G1065" s="1143"/>
      <c r="H1065" s="1143"/>
      <c r="I1065" s="1143"/>
      <c r="J1065" s="1143"/>
      <c r="K1065" s="1143"/>
      <c r="L1065" s="1143"/>
      <c r="M1065" s="1143"/>
      <c r="N1065" s="1144"/>
      <c r="O1065" s="1138"/>
      <c r="P1065" s="1138"/>
      <c r="Q1065" s="1138"/>
      <c r="R1065" s="1138"/>
      <c r="S1065" s="1138"/>
      <c r="T1065" s="1138"/>
      <c r="U1065" s="1138"/>
      <c r="V1065" s="1138"/>
      <c r="W1065" s="1138"/>
      <c r="X1065" s="1138"/>
      <c r="Y1065" s="1138"/>
      <c r="Z1065" s="1138"/>
      <c r="AA1065" s="1138"/>
      <c r="AB1065" s="1138"/>
      <c r="AC1065" s="1138"/>
      <c r="AD1065" s="1138"/>
      <c r="AE1065" s="1138"/>
      <c r="AF1065" s="1138"/>
      <c r="AG1065" s="1138"/>
      <c r="AH1065" s="1138"/>
    </row>
    <row r="1066" spans="1:36" x14ac:dyDescent="0.2">
      <c r="A1066" s="1139" t="s">
        <v>1848</v>
      </c>
      <c r="B1066" s="1140"/>
      <c r="C1066" s="1140"/>
      <c r="D1066" s="1140"/>
      <c r="E1066" s="1140"/>
      <c r="F1066" s="1140"/>
      <c r="G1066" s="1140"/>
      <c r="H1066" s="1140"/>
      <c r="I1066" s="1140"/>
      <c r="J1066" s="1140"/>
      <c r="K1066" s="1140"/>
      <c r="L1066" s="1140"/>
      <c r="M1066" s="1140"/>
      <c r="N1066" s="1141"/>
      <c r="O1066" s="1138"/>
      <c r="P1066" s="1138"/>
      <c r="Q1066" s="1138"/>
      <c r="R1066" s="1138"/>
      <c r="S1066" s="1138"/>
      <c r="T1066" s="1138"/>
      <c r="U1066" s="1138"/>
      <c r="V1066" s="1138"/>
      <c r="W1066" s="1138"/>
      <c r="X1066" s="1138"/>
      <c r="Y1066" s="1138"/>
      <c r="Z1066" s="1138"/>
      <c r="AA1066" s="1138"/>
      <c r="AB1066" s="1138"/>
      <c r="AC1066" s="1138"/>
      <c r="AD1066" s="1138"/>
      <c r="AE1066" s="1138"/>
      <c r="AF1066" s="1138"/>
      <c r="AG1066" s="1138"/>
      <c r="AH1066" s="1138"/>
    </row>
    <row r="1067" spans="1:36" x14ac:dyDescent="0.2">
      <c r="A1067" s="1142"/>
      <c r="B1067" s="1143"/>
      <c r="C1067" s="1143"/>
      <c r="D1067" s="1143"/>
      <c r="E1067" s="1143"/>
      <c r="F1067" s="1143"/>
      <c r="G1067" s="1143"/>
      <c r="H1067" s="1143"/>
      <c r="I1067" s="1143"/>
      <c r="J1067" s="1143"/>
      <c r="K1067" s="1143"/>
      <c r="L1067" s="1143"/>
      <c r="M1067" s="1143"/>
      <c r="N1067" s="1144"/>
      <c r="O1067" s="1138"/>
      <c r="P1067" s="1138"/>
      <c r="Q1067" s="1138"/>
      <c r="R1067" s="1138"/>
      <c r="S1067" s="1138"/>
      <c r="T1067" s="1138"/>
      <c r="U1067" s="1138"/>
      <c r="V1067" s="1138"/>
      <c r="W1067" s="1138"/>
      <c r="X1067" s="1138"/>
      <c r="Y1067" s="1138"/>
      <c r="Z1067" s="1138"/>
      <c r="AA1067" s="1138"/>
      <c r="AB1067" s="1138"/>
      <c r="AC1067" s="1138"/>
      <c r="AD1067" s="1138"/>
      <c r="AE1067" s="1138"/>
      <c r="AF1067" s="1138"/>
      <c r="AG1067" s="1138"/>
      <c r="AH1067" s="1138"/>
    </row>
    <row r="1068" spans="1:36" x14ac:dyDescent="0.2">
      <c r="A1068" s="1128" t="s">
        <v>1849</v>
      </c>
      <c r="B1068" s="1129"/>
      <c r="C1068" s="1129"/>
      <c r="D1068" s="1129"/>
      <c r="E1068" s="1129"/>
      <c r="F1068" s="1129"/>
      <c r="G1068" s="1129"/>
      <c r="H1068" s="1129"/>
      <c r="I1068" s="1129"/>
      <c r="J1068" s="1129"/>
      <c r="K1068" s="1129"/>
      <c r="L1068" s="1129"/>
      <c r="M1068" s="1129"/>
      <c r="N1068" s="1130"/>
      <c r="O1068" s="1134">
        <f>SUM(O1062:X1067)</f>
        <v>4930</v>
      </c>
      <c r="P1068" s="1134"/>
      <c r="Q1068" s="1134"/>
      <c r="R1068" s="1134"/>
      <c r="S1068" s="1134"/>
      <c r="T1068" s="1134"/>
      <c r="U1068" s="1134"/>
      <c r="V1068" s="1134"/>
      <c r="W1068" s="1134"/>
      <c r="X1068" s="1134"/>
      <c r="Y1068" s="1134">
        <f>SUM(Y1062:AH1067)</f>
        <v>4622</v>
      </c>
      <c r="Z1068" s="1134"/>
      <c r="AA1068" s="1134"/>
      <c r="AB1068" s="1134"/>
      <c r="AC1068" s="1134"/>
      <c r="AD1068" s="1134"/>
      <c r="AE1068" s="1134"/>
      <c r="AF1068" s="1134"/>
      <c r="AG1068" s="1134"/>
      <c r="AH1068" s="1134"/>
    </row>
    <row r="1069" spans="1:36" x14ac:dyDescent="0.2">
      <c r="A1069" s="1131"/>
      <c r="B1069" s="1132"/>
      <c r="C1069" s="1132"/>
      <c r="D1069" s="1132"/>
      <c r="E1069" s="1132"/>
      <c r="F1069" s="1132"/>
      <c r="G1069" s="1132"/>
      <c r="H1069" s="1132"/>
      <c r="I1069" s="1132"/>
      <c r="J1069" s="1132"/>
      <c r="K1069" s="1132"/>
      <c r="L1069" s="1132"/>
      <c r="M1069" s="1132"/>
      <c r="N1069" s="1133"/>
      <c r="O1069" s="1134"/>
      <c r="P1069" s="1134"/>
      <c r="Q1069" s="1134"/>
      <c r="R1069" s="1134"/>
      <c r="S1069" s="1134"/>
      <c r="T1069" s="1134"/>
      <c r="U1069" s="1134"/>
      <c r="V1069" s="1134"/>
      <c r="W1069" s="1134"/>
      <c r="X1069" s="1134"/>
      <c r="Y1069" s="1134"/>
      <c r="Z1069" s="1134"/>
      <c r="AA1069" s="1134"/>
      <c r="AB1069" s="1134"/>
      <c r="AC1069" s="1134"/>
      <c r="AD1069" s="1134"/>
      <c r="AE1069" s="1134"/>
      <c r="AF1069" s="1134"/>
      <c r="AG1069" s="1134"/>
      <c r="AH1069" s="1134"/>
    </row>
    <row r="1070" spans="1:36" x14ac:dyDescent="0.2">
      <c r="A1070" s="1128" t="s">
        <v>1850</v>
      </c>
      <c r="B1070" s="1129"/>
      <c r="C1070" s="1129"/>
      <c r="D1070" s="1129"/>
      <c r="E1070" s="1129"/>
      <c r="F1070" s="1129"/>
      <c r="G1070" s="1129"/>
      <c r="H1070" s="1129"/>
      <c r="I1070" s="1129"/>
      <c r="J1070" s="1129"/>
      <c r="K1070" s="1129"/>
      <c r="L1070" s="1129"/>
      <c r="M1070" s="1129"/>
      <c r="N1070" s="1130"/>
      <c r="O1070" s="1134">
        <v>4469</v>
      </c>
      <c r="P1070" s="1134"/>
      <c r="Q1070" s="1134"/>
      <c r="R1070" s="1134"/>
      <c r="S1070" s="1134"/>
      <c r="T1070" s="1134"/>
      <c r="U1070" s="1134"/>
      <c r="V1070" s="1134"/>
      <c r="W1070" s="1134"/>
      <c r="X1070" s="1134"/>
      <c r="Y1070" s="1134">
        <v>4004</v>
      </c>
      <c r="Z1070" s="1134"/>
      <c r="AA1070" s="1134"/>
      <c r="AB1070" s="1134"/>
      <c r="AC1070" s="1134"/>
      <c r="AD1070" s="1134"/>
      <c r="AE1070" s="1134"/>
      <c r="AF1070" s="1134"/>
      <c r="AG1070" s="1134"/>
      <c r="AH1070" s="1134"/>
    </row>
    <row r="1071" spans="1:36" x14ac:dyDescent="0.2">
      <c r="A1071" s="1131"/>
      <c r="B1071" s="1132"/>
      <c r="C1071" s="1132"/>
      <c r="D1071" s="1132"/>
      <c r="E1071" s="1132"/>
      <c r="F1071" s="1132"/>
      <c r="G1071" s="1132"/>
      <c r="H1071" s="1132"/>
      <c r="I1071" s="1132"/>
      <c r="J1071" s="1132"/>
      <c r="K1071" s="1132"/>
      <c r="L1071" s="1132"/>
      <c r="M1071" s="1132"/>
      <c r="N1071" s="1133"/>
      <c r="O1071" s="1134"/>
      <c r="P1071" s="1134"/>
      <c r="Q1071" s="1134"/>
      <c r="R1071" s="1134"/>
      <c r="S1071" s="1134"/>
      <c r="T1071" s="1134"/>
      <c r="U1071" s="1134"/>
      <c r="V1071" s="1134"/>
      <c r="W1071" s="1134"/>
      <c r="X1071" s="1134"/>
      <c r="Y1071" s="1134"/>
      <c r="Z1071" s="1134"/>
      <c r="AA1071" s="1134"/>
      <c r="AB1071" s="1134"/>
      <c r="AC1071" s="1134"/>
      <c r="AD1071" s="1134"/>
      <c r="AE1071" s="1134"/>
      <c r="AF1071" s="1134"/>
      <c r="AG1071" s="1134"/>
      <c r="AH1071" s="1134"/>
    </row>
    <row r="1072" spans="1:36" x14ac:dyDescent="0.2">
      <c r="A1072" s="1128" t="s">
        <v>1851</v>
      </c>
      <c r="B1072" s="1129"/>
      <c r="C1072" s="1129"/>
      <c r="D1072" s="1129"/>
      <c r="E1072" s="1129"/>
      <c r="F1072" s="1129"/>
      <c r="G1072" s="1129"/>
      <c r="H1072" s="1129"/>
      <c r="I1072" s="1129"/>
      <c r="J1072" s="1129"/>
      <c r="K1072" s="1129"/>
      <c r="L1072" s="1129"/>
      <c r="M1072" s="1129"/>
      <c r="N1072" s="1130"/>
      <c r="O1072" s="1134">
        <f>O1060+O1068-O1070</f>
        <v>11431</v>
      </c>
      <c r="P1072" s="1134"/>
      <c r="Q1072" s="1134"/>
      <c r="R1072" s="1134"/>
      <c r="S1072" s="1134"/>
      <c r="T1072" s="1134"/>
      <c r="U1072" s="1134"/>
      <c r="V1072" s="1134"/>
      <c r="W1072" s="1134"/>
      <c r="X1072" s="1134"/>
      <c r="Y1072" s="1134">
        <f>Y1060+Y1068-Y1070</f>
        <v>10970</v>
      </c>
      <c r="Z1072" s="1134"/>
      <c r="AA1072" s="1134"/>
      <c r="AB1072" s="1134"/>
      <c r="AC1072" s="1134"/>
      <c r="AD1072" s="1134"/>
      <c r="AE1072" s="1134"/>
      <c r="AF1072" s="1134"/>
      <c r="AG1072" s="1134"/>
      <c r="AH1072" s="1134"/>
      <c r="AI1072" s="271" t="str">
        <f>IF(ROUND(Y1072-P!E38,0)=0,"","CHYBA")</f>
        <v/>
      </c>
      <c r="AJ1072" s="271" t="s">
        <v>2378</v>
      </c>
    </row>
    <row r="1073" spans="1:36" x14ac:dyDescent="0.2">
      <c r="A1073" s="1131"/>
      <c r="B1073" s="1132"/>
      <c r="C1073" s="1132"/>
      <c r="D1073" s="1132"/>
      <c r="E1073" s="1132"/>
      <c r="F1073" s="1132"/>
      <c r="G1073" s="1132"/>
      <c r="H1073" s="1132"/>
      <c r="I1073" s="1132"/>
      <c r="J1073" s="1132"/>
      <c r="K1073" s="1132"/>
      <c r="L1073" s="1132"/>
      <c r="M1073" s="1132"/>
      <c r="N1073" s="1133"/>
      <c r="O1073" s="1134"/>
      <c r="P1073" s="1134"/>
      <c r="Q1073" s="1134"/>
      <c r="R1073" s="1134"/>
      <c r="S1073" s="1134"/>
      <c r="T1073" s="1134"/>
      <c r="U1073" s="1134"/>
      <c r="V1073" s="1134"/>
      <c r="W1073" s="1134"/>
      <c r="X1073" s="1134"/>
      <c r="Y1073" s="1134"/>
      <c r="Z1073" s="1134"/>
      <c r="AA1073" s="1134"/>
      <c r="AB1073" s="1134"/>
      <c r="AC1073" s="1134"/>
      <c r="AD1073" s="1134"/>
      <c r="AE1073" s="1134"/>
      <c r="AF1073" s="1134"/>
      <c r="AG1073" s="1134"/>
      <c r="AH1073" s="1134"/>
      <c r="AI1073" s="271" t="str">
        <f>IF(ROUND(O1072-P!D38,0)=0,"","CHYBA")</f>
        <v/>
      </c>
      <c r="AJ1073" s="271" t="s">
        <v>2378</v>
      </c>
    </row>
    <row r="1074" spans="1:36" x14ac:dyDescent="0.2">
      <c r="A1074" s="338"/>
      <c r="B1074" s="338"/>
      <c r="C1074" s="338"/>
      <c r="D1074" s="338"/>
      <c r="E1074" s="338"/>
      <c r="F1074" s="338"/>
      <c r="G1074" s="338"/>
      <c r="H1074" s="338"/>
      <c r="I1074" s="338"/>
      <c r="J1074" s="338"/>
      <c r="K1074" s="338"/>
      <c r="L1074" s="338"/>
      <c r="M1074" s="338"/>
      <c r="N1074" s="338"/>
      <c r="O1074" s="338"/>
      <c r="P1074" s="338"/>
      <c r="Q1074" s="338"/>
      <c r="R1074" s="338"/>
      <c r="S1074" s="338"/>
      <c r="T1074" s="338"/>
      <c r="U1074" s="338"/>
      <c r="V1074" s="338"/>
      <c r="W1074" s="338"/>
      <c r="X1074" s="338"/>
      <c r="Y1074" s="338"/>
      <c r="Z1074" s="338"/>
      <c r="AA1074" s="338"/>
      <c r="AB1074" s="338"/>
      <c r="AC1074" s="338"/>
      <c r="AD1074" s="338"/>
      <c r="AE1074" s="338"/>
      <c r="AF1074" s="338"/>
      <c r="AG1074" s="338"/>
      <c r="AH1074" s="338"/>
    </row>
    <row r="1075" spans="1:36" s="352" customFormat="1" ht="39" customHeight="1" x14ac:dyDescent="0.2">
      <c r="A1075" s="1023" t="s">
        <v>2703</v>
      </c>
      <c r="B1075" s="1023"/>
      <c r="C1075" s="1023"/>
      <c r="D1075" s="1023"/>
      <c r="E1075" s="1023"/>
      <c r="F1075" s="1023"/>
      <c r="G1075" s="1023"/>
      <c r="H1075" s="1023"/>
      <c r="I1075" s="1023"/>
      <c r="J1075" s="1023"/>
      <c r="K1075" s="1023"/>
      <c r="L1075" s="1023"/>
      <c r="M1075" s="1023"/>
      <c r="N1075" s="1023"/>
      <c r="O1075" s="1023"/>
      <c r="P1075" s="1023"/>
      <c r="Q1075" s="1023"/>
      <c r="R1075" s="1023"/>
      <c r="S1075" s="1023"/>
      <c r="T1075" s="1023"/>
      <c r="U1075" s="1023"/>
      <c r="V1075" s="1023"/>
      <c r="W1075" s="1023"/>
      <c r="X1075" s="1023"/>
      <c r="Y1075" s="1023"/>
      <c r="Z1075" s="1023"/>
      <c r="AA1075" s="1023"/>
      <c r="AB1075" s="1023"/>
      <c r="AC1075" s="1023"/>
      <c r="AD1075" s="1023"/>
      <c r="AE1075" s="1023"/>
      <c r="AF1075" s="1023"/>
      <c r="AG1075" s="1023"/>
      <c r="AH1075" s="1023"/>
    </row>
    <row r="1076" spans="1:36" x14ac:dyDescent="0.2">
      <c r="A1076" s="338"/>
    </row>
    <row r="1077" spans="1:36" hidden="1" x14ac:dyDescent="0.2"/>
    <row r="1078" spans="1:36" hidden="1" x14ac:dyDescent="0.2">
      <c r="A1078" s="447" t="s">
        <v>1852</v>
      </c>
      <c r="B1078" s="447"/>
      <c r="C1078" s="447"/>
      <c r="D1078" s="447" t="s">
        <v>1853</v>
      </c>
      <c r="E1078" s="447"/>
      <c r="F1078" s="447"/>
      <c r="G1078" s="447"/>
      <c r="H1078" s="447"/>
      <c r="I1078" s="447"/>
      <c r="J1078" s="447"/>
      <c r="K1078" s="447"/>
      <c r="L1078" s="447"/>
      <c r="M1078" s="447"/>
      <c r="N1078" s="447"/>
      <c r="O1078" s="447"/>
      <c r="P1078" s="447"/>
      <c r="Q1078" s="447"/>
      <c r="R1078" s="447"/>
      <c r="S1078" s="447"/>
    </row>
    <row r="1079" spans="1:36" hidden="1" x14ac:dyDescent="0.2"/>
    <row r="1080" spans="1:36" hidden="1" x14ac:dyDescent="0.2">
      <c r="A1080" s="421" t="s">
        <v>1854</v>
      </c>
    </row>
    <row r="1081" spans="1:36" hidden="1" x14ac:dyDescent="0.2"/>
    <row r="1082" spans="1:36" hidden="1" x14ac:dyDescent="0.2">
      <c r="A1082" s="1013" t="s">
        <v>1855</v>
      </c>
      <c r="B1082" s="1014"/>
      <c r="C1082" s="1014"/>
      <c r="D1082" s="1014"/>
      <c r="E1082" s="1014"/>
      <c r="F1082" s="1015"/>
      <c r="G1082" s="1013" t="s">
        <v>1856</v>
      </c>
      <c r="H1082" s="1014"/>
      <c r="I1082" s="1014"/>
      <c r="J1082" s="1014"/>
      <c r="K1082" s="1014"/>
      <c r="L1082" s="1015"/>
      <c r="M1082" s="1013" t="s">
        <v>1857</v>
      </c>
      <c r="N1082" s="1014"/>
      <c r="O1082" s="1014"/>
      <c r="P1082" s="1014"/>
      <c r="Q1082" s="1014"/>
      <c r="R1082" s="1015"/>
      <c r="S1082" s="1013" t="s">
        <v>1858</v>
      </c>
      <c r="T1082" s="1014"/>
      <c r="U1082" s="1014"/>
      <c r="V1082" s="1014"/>
      <c r="W1082" s="1014"/>
      <c r="X1082" s="1015"/>
      <c r="Y1082" s="1013" t="s">
        <v>1859</v>
      </c>
      <c r="Z1082" s="1014"/>
      <c r="AA1082" s="1014"/>
      <c r="AB1082" s="1014"/>
      <c r="AC1082" s="1014"/>
      <c r="AD1082" s="1015"/>
      <c r="AE1082" s="1013" t="s">
        <v>1780</v>
      </c>
      <c r="AF1082" s="1014"/>
      <c r="AG1082" s="1014"/>
      <c r="AH1082" s="1015"/>
    </row>
    <row r="1083" spans="1:36" hidden="1" x14ac:dyDescent="0.2">
      <c r="A1083" s="1016"/>
      <c r="B1083" s="1017"/>
      <c r="C1083" s="1017"/>
      <c r="D1083" s="1017"/>
      <c r="E1083" s="1017"/>
      <c r="F1083" s="1018"/>
      <c r="G1083" s="1016"/>
      <c r="H1083" s="1017"/>
      <c r="I1083" s="1017"/>
      <c r="J1083" s="1017"/>
      <c r="K1083" s="1017"/>
      <c r="L1083" s="1018"/>
      <c r="M1083" s="1016"/>
      <c r="N1083" s="1017"/>
      <c r="O1083" s="1017"/>
      <c r="P1083" s="1017"/>
      <c r="Q1083" s="1017"/>
      <c r="R1083" s="1018"/>
      <c r="S1083" s="1016"/>
      <c r="T1083" s="1017"/>
      <c r="U1083" s="1017"/>
      <c r="V1083" s="1017"/>
      <c r="W1083" s="1017"/>
      <c r="X1083" s="1018"/>
      <c r="Y1083" s="1016"/>
      <c r="Z1083" s="1017"/>
      <c r="AA1083" s="1017"/>
      <c r="AB1083" s="1017"/>
      <c r="AC1083" s="1017"/>
      <c r="AD1083" s="1018"/>
      <c r="AE1083" s="1016"/>
      <c r="AF1083" s="1017"/>
      <c r="AG1083" s="1017"/>
      <c r="AH1083" s="1018"/>
    </row>
    <row r="1084" spans="1:36" hidden="1" x14ac:dyDescent="0.2">
      <c r="A1084" s="838"/>
      <c r="B1084" s="839"/>
      <c r="C1084" s="839"/>
      <c r="D1084" s="839"/>
      <c r="E1084" s="839"/>
      <c r="F1084" s="840"/>
      <c r="G1084" s="1095"/>
      <c r="H1084" s="1096"/>
      <c r="I1084" s="1096"/>
      <c r="J1084" s="1096"/>
      <c r="K1084" s="1096"/>
      <c r="L1084" s="1097"/>
      <c r="M1084" s="1095"/>
      <c r="N1084" s="1096"/>
      <c r="O1084" s="1096"/>
      <c r="P1084" s="1096"/>
      <c r="Q1084" s="1096"/>
      <c r="R1084" s="1097"/>
      <c r="S1084" s="1116"/>
      <c r="T1084" s="1117"/>
      <c r="U1084" s="1117"/>
      <c r="V1084" s="1117"/>
      <c r="W1084" s="1117"/>
      <c r="X1084" s="1118"/>
      <c r="Y1084" s="1122"/>
      <c r="Z1084" s="1123"/>
      <c r="AA1084" s="1123"/>
      <c r="AB1084" s="1123"/>
      <c r="AC1084" s="1123"/>
      <c r="AD1084" s="1124"/>
      <c r="AE1084" s="1116"/>
      <c r="AF1084" s="1117"/>
      <c r="AG1084" s="1117"/>
      <c r="AH1084" s="1118"/>
    </row>
    <row r="1085" spans="1:36" hidden="1" x14ac:dyDescent="0.2">
      <c r="A1085" s="841"/>
      <c r="B1085" s="842"/>
      <c r="C1085" s="842"/>
      <c r="D1085" s="842"/>
      <c r="E1085" s="842"/>
      <c r="F1085" s="843"/>
      <c r="G1085" s="1098"/>
      <c r="H1085" s="1099"/>
      <c r="I1085" s="1099"/>
      <c r="J1085" s="1099"/>
      <c r="K1085" s="1099"/>
      <c r="L1085" s="1100"/>
      <c r="M1085" s="1098"/>
      <c r="N1085" s="1099"/>
      <c r="O1085" s="1099"/>
      <c r="P1085" s="1099"/>
      <c r="Q1085" s="1099"/>
      <c r="R1085" s="1100"/>
      <c r="S1085" s="1119"/>
      <c r="T1085" s="1120"/>
      <c r="U1085" s="1120"/>
      <c r="V1085" s="1120"/>
      <c r="W1085" s="1120"/>
      <c r="X1085" s="1121"/>
      <c r="Y1085" s="1125"/>
      <c r="Z1085" s="1126"/>
      <c r="AA1085" s="1126"/>
      <c r="AB1085" s="1126"/>
      <c r="AC1085" s="1126"/>
      <c r="AD1085" s="1127"/>
      <c r="AE1085" s="1119"/>
      <c r="AF1085" s="1120"/>
      <c r="AG1085" s="1120"/>
      <c r="AH1085" s="1121"/>
    </row>
    <row r="1086" spans="1:36" hidden="1" x14ac:dyDescent="0.2">
      <c r="A1086" s="838"/>
      <c r="B1086" s="839"/>
      <c r="C1086" s="839"/>
      <c r="D1086" s="839"/>
      <c r="E1086" s="839"/>
      <c r="F1086" s="840"/>
      <c r="G1086" s="1095"/>
      <c r="H1086" s="1096"/>
      <c r="I1086" s="1096"/>
      <c r="J1086" s="1096"/>
      <c r="K1086" s="1096"/>
      <c r="L1086" s="1097"/>
      <c r="M1086" s="1095"/>
      <c r="N1086" s="1096"/>
      <c r="O1086" s="1096"/>
      <c r="P1086" s="1096"/>
      <c r="Q1086" s="1096"/>
      <c r="R1086" s="1097"/>
      <c r="S1086" s="1116"/>
      <c r="T1086" s="1117"/>
      <c r="U1086" s="1117"/>
      <c r="V1086" s="1117"/>
      <c r="W1086" s="1117"/>
      <c r="X1086" s="1118"/>
      <c r="Y1086" s="1122"/>
      <c r="Z1086" s="1123"/>
      <c r="AA1086" s="1123"/>
      <c r="AB1086" s="1123"/>
      <c r="AC1086" s="1123"/>
      <c r="AD1086" s="1124"/>
      <c r="AE1086" s="1116"/>
      <c r="AF1086" s="1117"/>
      <c r="AG1086" s="1117"/>
      <c r="AH1086" s="1118"/>
    </row>
    <row r="1087" spans="1:36" hidden="1" x14ac:dyDescent="0.2">
      <c r="A1087" s="841"/>
      <c r="B1087" s="842"/>
      <c r="C1087" s="842"/>
      <c r="D1087" s="842"/>
      <c r="E1087" s="842"/>
      <c r="F1087" s="843"/>
      <c r="G1087" s="1098"/>
      <c r="H1087" s="1099"/>
      <c r="I1087" s="1099"/>
      <c r="J1087" s="1099"/>
      <c r="K1087" s="1099"/>
      <c r="L1087" s="1100"/>
      <c r="M1087" s="1098"/>
      <c r="N1087" s="1099"/>
      <c r="O1087" s="1099"/>
      <c r="P1087" s="1099"/>
      <c r="Q1087" s="1099"/>
      <c r="R1087" s="1100"/>
      <c r="S1087" s="1119"/>
      <c r="T1087" s="1120"/>
      <c r="U1087" s="1120"/>
      <c r="V1087" s="1120"/>
      <c r="W1087" s="1120"/>
      <c r="X1087" s="1121"/>
      <c r="Y1087" s="1125"/>
      <c r="Z1087" s="1126"/>
      <c r="AA1087" s="1126"/>
      <c r="AB1087" s="1126"/>
      <c r="AC1087" s="1126"/>
      <c r="AD1087" s="1127"/>
      <c r="AE1087" s="1119"/>
      <c r="AF1087" s="1120"/>
      <c r="AG1087" s="1120"/>
      <c r="AH1087" s="1121"/>
    </row>
    <row r="1088" spans="1:36" hidden="1" x14ac:dyDescent="0.2">
      <c r="A1088" s="838"/>
      <c r="B1088" s="839"/>
      <c r="C1088" s="839"/>
      <c r="D1088" s="839"/>
      <c r="E1088" s="839"/>
      <c r="F1088" s="840"/>
      <c r="G1088" s="1095"/>
      <c r="H1088" s="1096"/>
      <c r="I1088" s="1096"/>
      <c r="J1088" s="1096"/>
      <c r="K1088" s="1096"/>
      <c r="L1088" s="1097"/>
      <c r="M1088" s="1095"/>
      <c r="N1088" s="1096"/>
      <c r="O1088" s="1096"/>
      <c r="P1088" s="1096"/>
      <c r="Q1088" s="1096"/>
      <c r="R1088" s="1097"/>
      <c r="S1088" s="1116"/>
      <c r="T1088" s="1117"/>
      <c r="U1088" s="1117"/>
      <c r="V1088" s="1117"/>
      <c r="W1088" s="1117"/>
      <c r="X1088" s="1118"/>
      <c r="Y1088" s="1122"/>
      <c r="Z1088" s="1123"/>
      <c r="AA1088" s="1123"/>
      <c r="AB1088" s="1123"/>
      <c r="AC1088" s="1123"/>
      <c r="AD1088" s="1124"/>
      <c r="AE1088" s="1116"/>
      <c r="AF1088" s="1117"/>
      <c r="AG1088" s="1117"/>
      <c r="AH1088" s="1118"/>
    </row>
    <row r="1089" spans="1:36" hidden="1" x14ac:dyDescent="0.2">
      <c r="A1089" s="841"/>
      <c r="B1089" s="842"/>
      <c r="C1089" s="842"/>
      <c r="D1089" s="842"/>
      <c r="E1089" s="842"/>
      <c r="F1089" s="843"/>
      <c r="G1089" s="1098"/>
      <c r="H1089" s="1099"/>
      <c r="I1089" s="1099"/>
      <c r="J1089" s="1099"/>
      <c r="K1089" s="1099"/>
      <c r="L1089" s="1100"/>
      <c r="M1089" s="1098"/>
      <c r="N1089" s="1099"/>
      <c r="O1089" s="1099"/>
      <c r="P1089" s="1099"/>
      <c r="Q1089" s="1099"/>
      <c r="R1089" s="1100"/>
      <c r="S1089" s="1119"/>
      <c r="T1089" s="1120"/>
      <c r="U1089" s="1120"/>
      <c r="V1089" s="1120"/>
      <c r="W1089" s="1120"/>
      <c r="X1089" s="1121"/>
      <c r="Y1089" s="1125"/>
      <c r="Z1089" s="1126"/>
      <c r="AA1089" s="1126"/>
      <c r="AB1089" s="1126"/>
      <c r="AC1089" s="1126"/>
      <c r="AD1089" s="1127"/>
      <c r="AE1089" s="1119"/>
      <c r="AF1089" s="1120"/>
      <c r="AG1089" s="1120"/>
      <c r="AH1089" s="1121"/>
    </row>
    <row r="1090" spans="1:36" hidden="1" x14ac:dyDescent="0.2">
      <c r="A1090" s="838"/>
      <c r="B1090" s="839"/>
      <c r="C1090" s="839"/>
      <c r="D1090" s="839"/>
      <c r="E1090" s="839"/>
      <c r="F1090" s="840"/>
      <c r="G1090" s="1095"/>
      <c r="H1090" s="1096"/>
      <c r="I1090" s="1096"/>
      <c r="J1090" s="1096"/>
      <c r="K1090" s="1096"/>
      <c r="L1090" s="1097"/>
      <c r="M1090" s="1095"/>
      <c r="N1090" s="1096"/>
      <c r="O1090" s="1096"/>
      <c r="P1090" s="1096"/>
      <c r="Q1090" s="1096"/>
      <c r="R1090" s="1097"/>
      <c r="S1090" s="1116"/>
      <c r="T1090" s="1117"/>
      <c r="U1090" s="1117"/>
      <c r="V1090" s="1117"/>
      <c r="W1090" s="1117"/>
      <c r="X1090" s="1118"/>
      <c r="Y1090" s="1122"/>
      <c r="Z1090" s="1123"/>
      <c r="AA1090" s="1123"/>
      <c r="AB1090" s="1123"/>
      <c r="AC1090" s="1123"/>
      <c r="AD1090" s="1124"/>
      <c r="AE1090" s="1116"/>
      <c r="AF1090" s="1117"/>
      <c r="AG1090" s="1117"/>
      <c r="AH1090" s="1118"/>
    </row>
    <row r="1091" spans="1:36" hidden="1" x14ac:dyDescent="0.2">
      <c r="A1091" s="841"/>
      <c r="B1091" s="842"/>
      <c r="C1091" s="842"/>
      <c r="D1091" s="842"/>
      <c r="E1091" s="842"/>
      <c r="F1091" s="843"/>
      <c r="G1091" s="1098"/>
      <c r="H1091" s="1099"/>
      <c r="I1091" s="1099"/>
      <c r="J1091" s="1099"/>
      <c r="K1091" s="1099"/>
      <c r="L1091" s="1100"/>
      <c r="M1091" s="1098"/>
      <c r="N1091" s="1099"/>
      <c r="O1091" s="1099"/>
      <c r="P1091" s="1099"/>
      <c r="Q1091" s="1099"/>
      <c r="R1091" s="1100"/>
      <c r="S1091" s="1119"/>
      <c r="T1091" s="1120"/>
      <c r="U1091" s="1120"/>
      <c r="V1091" s="1120"/>
      <c r="W1091" s="1120"/>
      <c r="X1091" s="1121"/>
      <c r="Y1091" s="1125"/>
      <c r="Z1091" s="1126"/>
      <c r="AA1091" s="1126"/>
      <c r="AB1091" s="1126"/>
      <c r="AC1091" s="1126"/>
      <c r="AD1091" s="1127"/>
      <c r="AE1091" s="1119"/>
      <c r="AF1091" s="1120"/>
      <c r="AG1091" s="1120"/>
      <c r="AH1091" s="1121"/>
    </row>
    <row r="1092" spans="1:36" hidden="1" x14ac:dyDescent="0.2">
      <c r="A1092" s="838"/>
      <c r="B1092" s="839"/>
      <c r="C1092" s="839"/>
      <c r="D1092" s="839"/>
      <c r="E1092" s="839"/>
      <c r="F1092" s="840"/>
      <c r="G1092" s="1095"/>
      <c r="H1092" s="1096"/>
      <c r="I1092" s="1096"/>
      <c r="J1092" s="1096"/>
      <c r="K1092" s="1096"/>
      <c r="L1092" s="1097"/>
      <c r="M1092" s="1095"/>
      <c r="N1092" s="1096"/>
      <c r="O1092" s="1096"/>
      <c r="P1092" s="1096"/>
      <c r="Q1092" s="1096"/>
      <c r="R1092" s="1097"/>
      <c r="S1092" s="1116"/>
      <c r="T1092" s="1117"/>
      <c r="U1092" s="1117"/>
      <c r="V1092" s="1117"/>
      <c r="W1092" s="1117"/>
      <c r="X1092" s="1118"/>
      <c r="Y1092" s="1122"/>
      <c r="Z1092" s="1123"/>
      <c r="AA1092" s="1123"/>
      <c r="AB1092" s="1123"/>
      <c r="AC1092" s="1123"/>
      <c r="AD1092" s="1124"/>
      <c r="AE1092" s="1116"/>
      <c r="AF1092" s="1117"/>
      <c r="AG1092" s="1117"/>
      <c r="AH1092" s="1118"/>
    </row>
    <row r="1093" spans="1:36" hidden="1" x14ac:dyDescent="0.2">
      <c r="A1093" s="841"/>
      <c r="B1093" s="842"/>
      <c r="C1093" s="842"/>
      <c r="D1093" s="842"/>
      <c r="E1093" s="842"/>
      <c r="F1093" s="843"/>
      <c r="G1093" s="1098"/>
      <c r="H1093" s="1099"/>
      <c r="I1093" s="1099"/>
      <c r="J1093" s="1099"/>
      <c r="K1093" s="1099"/>
      <c r="L1093" s="1100"/>
      <c r="M1093" s="1098"/>
      <c r="N1093" s="1099"/>
      <c r="O1093" s="1099"/>
      <c r="P1093" s="1099"/>
      <c r="Q1093" s="1099"/>
      <c r="R1093" s="1100"/>
      <c r="S1093" s="1119"/>
      <c r="T1093" s="1120"/>
      <c r="U1093" s="1120"/>
      <c r="V1093" s="1120"/>
      <c r="W1093" s="1120"/>
      <c r="X1093" s="1121"/>
      <c r="Y1093" s="1125"/>
      <c r="Z1093" s="1126"/>
      <c r="AA1093" s="1126"/>
      <c r="AB1093" s="1126"/>
      <c r="AC1093" s="1126"/>
      <c r="AD1093" s="1127"/>
      <c r="AE1093" s="1119"/>
      <c r="AF1093" s="1120"/>
      <c r="AG1093" s="1120"/>
      <c r="AH1093" s="1121"/>
    </row>
    <row r="1094" spans="1:36" hidden="1" x14ac:dyDescent="0.2"/>
    <row r="1095" spans="1:36" hidden="1" x14ac:dyDescent="0.2">
      <c r="A1095" s="421" t="s">
        <v>1860</v>
      </c>
    </row>
    <row r="1096" spans="1:36" hidden="1" x14ac:dyDescent="0.2"/>
    <row r="1097" spans="1:36" hidden="1" x14ac:dyDescent="0.2">
      <c r="A1097" s="1013" t="s">
        <v>1529</v>
      </c>
      <c r="B1097" s="1014"/>
      <c r="C1097" s="1014"/>
      <c r="D1097" s="1014"/>
      <c r="E1097" s="1014"/>
      <c r="F1097" s="1014"/>
      <c r="G1097" s="1014"/>
      <c r="H1097" s="1014"/>
      <c r="I1097" s="1015"/>
      <c r="J1097" s="1040" t="s">
        <v>1861</v>
      </c>
      <c r="K1097" s="984"/>
      <c r="L1097" s="984"/>
      <c r="M1097" s="984"/>
      <c r="N1097" s="1040" t="s">
        <v>1862</v>
      </c>
      <c r="O1097" s="984"/>
      <c r="P1097" s="984"/>
      <c r="Q1097" s="984"/>
      <c r="R1097" s="1040" t="s">
        <v>1863</v>
      </c>
      <c r="S1097" s="984"/>
      <c r="T1097" s="984"/>
      <c r="U1097" s="984"/>
      <c r="V1097" s="1040" t="s">
        <v>1864</v>
      </c>
      <c r="W1097" s="984"/>
      <c r="X1097" s="984"/>
      <c r="Y1097" s="984"/>
      <c r="Z1097" s="1040" t="s">
        <v>1865</v>
      </c>
      <c r="AA1097" s="984"/>
      <c r="AB1097" s="984"/>
      <c r="AC1097" s="984"/>
      <c r="AD1097" s="1040" t="s">
        <v>1866</v>
      </c>
      <c r="AE1097" s="984"/>
      <c r="AF1097" s="984"/>
      <c r="AG1097" s="984"/>
      <c r="AH1097" s="984"/>
    </row>
    <row r="1098" spans="1:36" hidden="1" x14ac:dyDescent="0.2">
      <c r="A1098" s="995"/>
      <c r="B1098" s="990"/>
      <c r="C1098" s="990"/>
      <c r="D1098" s="990"/>
      <c r="E1098" s="990"/>
      <c r="F1098" s="990"/>
      <c r="G1098" s="990"/>
      <c r="H1098" s="990"/>
      <c r="I1098" s="996"/>
      <c r="J1098" s="984"/>
      <c r="K1098" s="984"/>
      <c r="L1098" s="984"/>
      <c r="M1098" s="984"/>
      <c r="N1098" s="984"/>
      <c r="O1098" s="984"/>
      <c r="P1098" s="984"/>
      <c r="Q1098" s="984"/>
      <c r="R1098" s="984"/>
      <c r="S1098" s="984"/>
      <c r="T1098" s="984"/>
      <c r="U1098" s="984"/>
      <c r="V1098" s="984"/>
      <c r="W1098" s="984"/>
      <c r="X1098" s="984"/>
      <c r="Y1098" s="984"/>
      <c r="Z1098" s="984"/>
      <c r="AA1098" s="984"/>
      <c r="AB1098" s="984"/>
      <c r="AC1098" s="984"/>
      <c r="AD1098" s="984"/>
      <c r="AE1098" s="984"/>
      <c r="AF1098" s="984"/>
      <c r="AG1098" s="984"/>
      <c r="AH1098" s="984"/>
    </row>
    <row r="1099" spans="1:36" hidden="1" x14ac:dyDescent="0.2">
      <c r="A1099" s="995"/>
      <c r="B1099" s="990"/>
      <c r="C1099" s="990"/>
      <c r="D1099" s="990"/>
      <c r="E1099" s="990"/>
      <c r="F1099" s="990"/>
      <c r="G1099" s="990"/>
      <c r="H1099" s="990"/>
      <c r="I1099" s="996"/>
      <c r="J1099" s="984"/>
      <c r="K1099" s="984"/>
      <c r="L1099" s="984"/>
      <c r="M1099" s="984"/>
      <c r="N1099" s="984"/>
      <c r="O1099" s="984"/>
      <c r="P1099" s="984"/>
      <c r="Q1099" s="984"/>
      <c r="R1099" s="984"/>
      <c r="S1099" s="984"/>
      <c r="T1099" s="984"/>
      <c r="U1099" s="984"/>
      <c r="V1099" s="984"/>
      <c r="W1099" s="984"/>
      <c r="X1099" s="984"/>
      <c r="Y1099" s="984"/>
      <c r="Z1099" s="984"/>
      <c r="AA1099" s="984"/>
      <c r="AB1099" s="984"/>
      <c r="AC1099" s="984"/>
      <c r="AD1099" s="984"/>
      <c r="AE1099" s="984"/>
      <c r="AF1099" s="984"/>
      <c r="AG1099" s="984"/>
      <c r="AH1099" s="984"/>
    </row>
    <row r="1100" spans="1:36" hidden="1" x14ac:dyDescent="0.2">
      <c r="A1100" s="995"/>
      <c r="B1100" s="990"/>
      <c r="C1100" s="990"/>
      <c r="D1100" s="990"/>
      <c r="E1100" s="990"/>
      <c r="F1100" s="990"/>
      <c r="G1100" s="990"/>
      <c r="H1100" s="990"/>
      <c r="I1100" s="996"/>
      <c r="J1100" s="984"/>
      <c r="K1100" s="984"/>
      <c r="L1100" s="984"/>
      <c r="M1100" s="984"/>
      <c r="N1100" s="984"/>
      <c r="O1100" s="984"/>
      <c r="P1100" s="984"/>
      <c r="Q1100" s="984"/>
      <c r="R1100" s="984"/>
      <c r="S1100" s="984"/>
      <c r="T1100" s="984"/>
      <c r="U1100" s="984"/>
      <c r="V1100" s="984"/>
      <c r="W1100" s="984"/>
      <c r="X1100" s="984"/>
      <c r="Y1100" s="984"/>
      <c r="Z1100" s="984"/>
      <c r="AA1100" s="984"/>
      <c r="AB1100" s="984"/>
      <c r="AC1100" s="984"/>
      <c r="AD1100" s="984"/>
      <c r="AE1100" s="984"/>
      <c r="AF1100" s="984"/>
      <c r="AG1100" s="984"/>
      <c r="AH1100" s="984"/>
    </row>
    <row r="1101" spans="1:36" hidden="1" x14ac:dyDescent="0.2">
      <c r="A1101" s="1016"/>
      <c r="B1101" s="1017"/>
      <c r="C1101" s="1017"/>
      <c r="D1101" s="1017"/>
      <c r="E1101" s="1017"/>
      <c r="F1101" s="1017"/>
      <c r="G1101" s="1017"/>
      <c r="H1101" s="1017"/>
      <c r="I1101" s="1018"/>
      <c r="J1101" s="984"/>
      <c r="K1101" s="984"/>
      <c r="L1101" s="984"/>
      <c r="M1101" s="984"/>
      <c r="N1101" s="984"/>
      <c r="O1101" s="984"/>
      <c r="P1101" s="984"/>
      <c r="Q1101" s="984"/>
      <c r="R1101" s="984"/>
      <c r="S1101" s="984"/>
      <c r="T1101" s="984"/>
      <c r="U1101" s="984"/>
      <c r="V1101" s="984"/>
      <c r="W1101" s="984"/>
      <c r="X1101" s="984"/>
      <c r="Y1101" s="984"/>
      <c r="Z1101" s="984"/>
      <c r="AA1101" s="984"/>
      <c r="AB1101" s="984"/>
      <c r="AC1101" s="984"/>
      <c r="AD1101" s="984"/>
      <c r="AE1101" s="984"/>
      <c r="AF1101" s="984"/>
      <c r="AG1101" s="984"/>
      <c r="AH1101" s="984"/>
    </row>
    <row r="1102" spans="1:36" hidden="1" x14ac:dyDescent="0.2">
      <c r="A1102" s="1113" t="s">
        <v>1867</v>
      </c>
      <c r="B1102" s="1114"/>
      <c r="C1102" s="1114"/>
      <c r="D1102" s="1114"/>
      <c r="E1102" s="1114"/>
      <c r="F1102" s="1114"/>
      <c r="G1102" s="1114"/>
      <c r="H1102" s="1114"/>
      <c r="I1102" s="1114"/>
      <c r="J1102" s="1114"/>
      <c r="K1102" s="1114"/>
      <c r="L1102" s="1114"/>
      <c r="M1102" s="1114"/>
      <c r="N1102" s="1114"/>
      <c r="O1102" s="1114"/>
      <c r="P1102" s="1114"/>
      <c r="Q1102" s="1114"/>
      <c r="R1102" s="1114"/>
      <c r="S1102" s="1114"/>
      <c r="T1102" s="1114"/>
      <c r="U1102" s="1114"/>
      <c r="V1102" s="1114"/>
      <c r="W1102" s="1114"/>
      <c r="X1102" s="1114"/>
      <c r="Y1102" s="1114"/>
      <c r="Z1102" s="1114"/>
      <c r="AA1102" s="1114"/>
      <c r="AB1102" s="1114"/>
      <c r="AC1102" s="1114"/>
      <c r="AD1102" s="1114"/>
      <c r="AE1102" s="1114"/>
      <c r="AF1102" s="1114"/>
      <c r="AG1102" s="1114"/>
      <c r="AH1102" s="1115"/>
      <c r="AI1102" s="271" t="str">
        <f>IF(ROUND(SUM(AD1103:AH1105)-P!E45,0)=0,"","CHYBA")</f>
        <v/>
      </c>
      <c r="AJ1102" s="271" t="s">
        <v>2378</v>
      </c>
    </row>
    <row r="1103" spans="1:36" hidden="1" x14ac:dyDescent="0.2">
      <c r="A1103" s="1032"/>
      <c r="B1103" s="1033"/>
      <c r="C1103" s="1033"/>
      <c r="D1103" s="1033"/>
      <c r="E1103" s="1033"/>
      <c r="F1103" s="1033"/>
      <c r="G1103" s="1033"/>
      <c r="H1103" s="1033"/>
      <c r="I1103" s="1034"/>
      <c r="J1103" s="984"/>
      <c r="K1103" s="984"/>
      <c r="L1103" s="984"/>
      <c r="M1103" s="984"/>
      <c r="N1103" s="984"/>
      <c r="O1103" s="984"/>
      <c r="P1103" s="984"/>
      <c r="Q1103" s="984"/>
      <c r="R1103" s="1110"/>
      <c r="S1103" s="984"/>
      <c r="T1103" s="984"/>
      <c r="U1103" s="984"/>
      <c r="V1103" s="1111"/>
      <c r="W1103" s="1112"/>
      <c r="X1103" s="1112"/>
      <c r="Y1103" s="1112"/>
      <c r="Z1103" s="724"/>
      <c r="AA1103" s="725"/>
      <c r="AB1103" s="725"/>
      <c r="AC1103" s="725"/>
      <c r="AD1103" s="1107"/>
      <c r="AE1103" s="1108"/>
      <c r="AF1103" s="1108"/>
      <c r="AG1103" s="1108"/>
      <c r="AH1103" s="1108"/>
      <c r="AI1103" s="271" t="str">
        <f>IF(ROUND(SUM(Z1103:AC1105)-P!D45,0)=0,"","CHYBA")</f>
        <v/>
      </c>
      <c r="AJ1103" s="271" t="s">
        <v>2378</v>
      </c>
    </row>
    <row r="1104" spans="1:36" hidden="1" x14ac:dyDescent="0.2">
      <c r="A1104" s="1032"/>
      <c r="B1104" s="1033"/>
      <c r="C1104" s="1033"/>
      <c r="D1104" s="1033"/>
      <c r="E1104" s="1033"/>
      <c r="F1104" s="1033"/>
      <c r="G1104" s="1033"/>
      <c r="H1104" s="1033"/>
      <c r="I1104" s="1034"/>
      <c r="J1104" s="984"/>
      <c r="K1104" s="984"/>
      <c r="L1104" s="984"/>
      <c r="M1104" s="984"/>
      <c r="N1104" s="984"/>
      <c r="O1104" s="984"/>
      <c r="P1104" s="984"/>
      <c r="Q1104" s="984"/>
      <c r="R1104" s="1110"/>
      <c r="S1104" s="984"/>
      <c r="T1104" s="984"/>
      <c r="U1104" s="984"/>
      <c r="V1104" s="1111"/>
      <c r="W1104" s="1112"/>
      <c r="X1104" s="1112"/>
      <c r="Y1104" s="1112"/>
      <c r="Z1104" s="724"/>
      <c r="AA1104" s="725"/>
      <c r="AB1104" s="725"/>
      <c r="AC1104" s="725"/>
      <c r="AD1104" s="1107"/>
      <c r="AE1104" s="1108"/>
      <c r="AF1104" s="1108"/>
      <c r="AG1104" s="1108"/>
      <c r="AH1104" s="1108"/>
    </row>
    <row r="1105" spans="1:36" hidden="1" x14ac:dyDescent="0.2">
      <c r="A1105" s="1032"/>
      <c r="B1105" s="1033"/>
      <c r="C1105" s="1033"/>
      <c r="D1105" s="1033"/>
      <c r="E1105" s="1033"/>
      <c r="F1105" s="1033"/>
      <c r="G1105" s="1033"/>
      <c r="H1105" s="1033"/>
      <c r="I1105" s="1034"/>
      <c r="J1105" s="984"/>
      <c r="K1105" s="984"/>
      <c r="L1105" s="984"/>
      <c r="M1105" s="984"/>
      <c r="N1105" s="984"/>
      <c r="O1105" s="984"/>
      <c r="P1105" s="984"/>
      <c r="Q1105" s="984"/>
      <c r="R1105" s="1110"/>
      <c r="S1105" s="984"/>
      <c r="T1105" s="984"/>
      <c r="U1105" s="984"/>
      <c r="V1105" s="1111"/>
      <c r="W1105" s="1112"/>
      <c r="X1105" s="1112"/>
      <c r="Y1105" s="1112"/>
      <c r="Z1105" s="724"/>
      <c r="AA1105" s="725"/>
      <c r="AB1105" s="725"/>
      <c r="AC1105" s="725"/>
      <c r="AD1105" s="1107"/>
      <c r="AE1105" s="1108"/>
      <c r="AF1105" s="1108"/>
      <c r="AG1105" s="1108"/>
      <c r="AH1105" s="1108"/>
    </row>
    <row r="1106" spans="1:36" hidden="1" x14ac:dyDescent="0.2">
      <c r="A1106" s="720" t="s">
        <v>1868</v>
      </c>
      <c r="B1106" s="721"/>
      <c r="C1106" s="721"/>
      <c r="D1106" s="721"/>
      <c r="E1106" s="721"/>
      <c r="F1106" s="721"/>
      <c r="G1106" s="721"/>
      <c r="H1106" s="721"/>
      <c r="I1106" s="721"/>
      <c r="J1106" s="721"/>
      <c r="K1106" s="721"/>
      <c r="L1106" s="721"/>
      <c r="M1106" s="721"/>
      <c r="N1106" s="721"/>
      <c r="O1106" s="721"/>
      <c r="P1106" s="721"/>
      <c r="Q1106" s="721"/>
      <c r="R1106" s="721"/>
      <c r="S1106" s="721"/>
      <c r="T1106" s="721"/>
      <c r="U1106" s="721"/>
      <c r="V1106" s="721"/>
      <c r="W1106" s="721"/>
      <c r="X1106" s="721"/>
      <c r="Y1106" s="721"/>
      <c r="Z1106" s="721"/>
      <c r="AA1106" s="721"/>
      <c r="AB1106" s="721"/>
      <c r="AC1106" s="721"/>
      <c r="AD1106" s="721"/>
      <c r="AE1106" s="721"/>
      <c r="AF1106" s="721"/>
      <c r="AG1106" s="721"/>
      <c r="AH1106" s="722"/>
      <c r="AI1106" s="271" t="str">
        <f>IF(ROUND(SUM(AD1107:AH1109)-P!E64,0)=0,"","CHYBA")</f>
        <v/>
      </c>
      <c r="AJ1106" s="271" t="s">
        <v>2378</v>
      </c>
    </row>
    <row r="1107" spans="1:36" hidden="1" x14ac:dyDescent="0.2">
      <c r="A1107" s="1032"/>
      <c r="B1107" s="1033"/>
      <c r="C1107" s="1033"/>
      <c r="D1107" s="1033"/>
      <c r="E1107" s="1033"/>
      <c r="F1107" s="1033"/>
      <c r="G1107" s="1033"/>
      <c r="H1107" s="1033"/>
      <c r="I1107" s="1034"/>
      <c r="J1107" s="984"/>
      <c r="K1107" s="984"/>
      <c r="L1107" s="984"/>
      <c r="M1107" s="984"/>
      <c r="N1107" s="984"/>
      <c r="O1107" s="984"/>
      <c r="P1107" s="984"/>
      <c r="Q1107" s="984"/>
      <c r="R1107" s="1110"/>
      <c r="S1107" s="984"/>
      <c r="T1107" s="984"/>
      <c r="U1107" s="984"/>
      <c r="V1107" s="1111"/>
      <c r="W1107" s="1112"/>
      <c r="X1107" s="1112"/>
      <c r="Y1107" s="1112"/>
      <c r="Z1107" s="724"/>
      <c r="AA1107" s="725"/>
      <c r="AB1107" s="725"/>
      <c r="AC1107" s="725"/>
      <c r="AD1107" s="1107"/>
      <c r="AE1107" s="1108"/>
      <c r="AF1107" s="1108"/>
      <c r="AG1107" s="1108"/>
      <c r="AH1107" s="1108"/>
      <c r="AI1107" s="271" t="str">
        <f>IF(ROUND(SUM(Z1107:AC1109)-P!D64,0)=0,"","CHYBA")</f>
        <v/>
      </c>
      <c r="AJ1107" s="271" t="s">
        <v>2378</v>
      </c>
    </row>
    <row r="1108" spans="1:36" hidden="1" x14ac:dyDescent="0.2">
      <c r="A1108" s="1032"/>
      <c r="B1108" s="1033"/>
      <c r="C1108" s="1033"/>
      <c r="D1108" s="1033"/>
      <c r="E1108" s="1033"/>
      <c r="F1108" s="1033"/>
      <c r="G1108" s="1033"/>
      <c r="H1108" s="1033"/>
      <c r="I1108" s="1034"/>
      <c r="J1108" s="984"/>
      <c r="K1108" s="984"/>
      <c r="L1108" s="984"/>
      <c r="M1108" s="984"/>
      <c r="N1108" s="984"/>
      <c r="O1108" s="984"/>
      <c r="P1108" s="984"/>
      <c r="Q1108" s="984"/>
      <c r="R1108" s="1110"/>
      <c r="S1108" s="984"/>
      <c r="T1108" s="984"/>
      <c r="U1108" s="984"/>
      <c r="V1108" s="1111"/>
      <c r="W1108" s="1112"/>
      <c r="X1108" s="1112"/>
      <c r="Y1108" s="1112"/>
      <c r="Z1108" s="724"/>
      <c r="AA1108" s="725"/>
      <c r="AB1108" s="725"/>
      <c r="AC1108" s="725"/>
      <c r="AD1108" s="1107"/>
      <c r="AE1108" s="1108"/>
      <c r="AF1108" s="1108"/>
      <c r="AG1108" s="1108"/>
      <c r="AH1108" s="1108"/>
    </row>
    <row r="1109" spans="1:36" hidden="1" x14ac:dyDescent="0.2">
      <c r="A1109" s="1032"/>
      <c r="B1109" s="1033"/>
      <c r="C1109" s="1033"/>
      <c r="D1109" s="1033"/>
      <c r="E1109" s="1033"/>
      <c r="F1109" s="1033"/>
      <c r="G1109" s="1033"/>
      <c r="H1109" s="1033"/>
      <c r="I1109" s="1034"/>
      <c r="J1109" s="984"/>
      <c r="K1109" s="984"/>
      <c r="L1109" s="984"/>
      <c r="M1109" s="984"/>
      <c r="N1109" s="984"/>
      <c r="O1109" s="984"/>
      <c r="P1109" s="984"/>
      <c r="Q1109" s="984"/>
      <c r="R1109" s="1110"/>
      <c r="S1109" s="984"/>
      <c r="T1109" s="984"/>
      <c r="U1109" s="984"/>
      <c r="V1109" s="1111"/>
      <c r="W1109" s="1112"/>
      <c r="X1109" s="1112"/>
      <c r="Y1109" s="1112"/>
      <c r="Z1109" s="724"/>
      <c r="AA1109" s="725"/>
      <c r="AB1109" s="725"/>
      <c r="AC1109" s="725"/>
      <c r="AD1109" s="1107"/>
      <c r="AE1109" s="1108"/>
      <c r="AF1109" s="1108"/>
      <c r="AG1109" s="1108"/>
      <c r="AH1109" s="1108"/>
    </row>
    <row r="1110" spans="1:36" hidden="1" x14ac:dyDescent="0.2"/>
    <row r="1111" spans="1:36" hidden="1" x14ac:dyDescent="0.2"/>
    <row r="1112" spans="1:36" ht="15" hidden="1" customHeight="1" x14ac:dyDescent="0.2">
      <c r="A1112" s="1013" t="s">
        <v>1529</v>
      </c>
      <c r="B1112" s="1014"/>
      <c r="C1112" s="1014"/>
      <c r="D1112" s="1014"/>
      <c r="E1112" s="1014"/>
      <c r="F1112" s="1014"/>
      <c r="G1112" s="1014"/>
      <c r="H1112" s="1014"/>
      <c r="I1112" s="1015"/>
      <c r="J1112" s="1040" t="s">
        <v>1861</v>
      </c>
      <c r="K1112" s="984"/>
      <c r="L1112" s="984"/>
      <c r="M1112" s="984"/>
      <c r="N1112" s="1040" t="s">
        <v>1862</v>
      </c>
      <c r="O1112" s="984"/>
      <c r="P1112" s="984"/>
      <c r="Q1112" s="984"/>
      <c r="R1112" s="1040" t="s">
        <v>1863</v>
      </c>
      <c r="S1112" s="984"/>
      <c r="T1112" s="984"/>
      <c r="U1112" s="984"/>
      <c r="V1112" s="1040" t="s">
        <v>1864</v>
      </c>
      <c r="W1112" s="984"/>
      <c r="X1112" s="984"/>
      <c r="Y1112" s="984"/>
      <c r="Z1112" s="1040" t="s">
        <v>1865</v>
      </c>
      <c r="AA1112" s="984"/>
      <c r="AB1112" s="984"/>
      <c r="AC1112" s="984"/>
      <c r="AD1112" s="1040" t="s">
        <v>1866</v>
      </c>
      <c r="AE1112" s="984"/>
      <c r="AF1112" s="984"/>
      <c r="AG1112" s="984"/>
      <c r="AH1112" s="984"/>
    </row>
    <row r="1113" spans="1:36" hidden="1" x14ac:dyDescent="0.2">
      <c r="A1113" s="995"/>
      <c r="B1113" s="990"/>
      <c r="C1113" s="990"/>
      <c r="D1113" s="990"/>
      <c r="E1113" s="990"/>
      <c r="F1113" s="990"/>
      <c r="G1113" s="990"/>
      <c r="H1113" s="990"/>
      <c r="I1113" s="996"/>
      <c r="J1113" s="984"/>
      <c r="K1113" s="984"/>
      <c r="L1113" s="984"/>
      <c r="M1113" s="984"/>
      <c r="N1113" s="984"/>
      <c r="O1113" s="984"/>
      <c r="P1113" s="984"/>
      <c r="Q1113" s="984"/>
      <c r="R1113" s="984"/>
      <c r="S1113" s="984"/>
      <c r="T1113" s="984"/>
      <c r="U1113" s="984"/>
      <c r="V1113" s="984"/>
      <c r="W1113" s="984"/>
      <c r="X1113" s="984"/>
      <c r="Y1113" s="984"/>
      <c r="Z1113" s="984"/>
      <c r="AA1113" s="984"/>
      <c r="AB1113" s="984"/>
      <c r="AC1113" s="984"/>
      <c r="AD1113" s="984"/>
      <c r="AE1113" s="984"/>
      <c r="AF1113" s="984"/>
      <c r="AG1113" s="984"/>
      <c r="AH1113" s="984"/>
    </row>
    <row r="1114" spans="1:36" hidden="1" x14ac:dyDescent="0.2">
      <c r="A1114" s="995"/>
      <c r="B1114" s="990"/>
      <c r="C1114" s="990"/>
      <c r="D1114" s="990"/>
      <c r="E1114" s="990"/>
      <c r="F1114" s="990"/>
      <c r="G1114" s="990"/>
      <c r="H1114" s="990"/>
      <c r="I1114" s="996"/>
      <c r="J1114" s="984"/>
      <c r="K1114" s="984"/>
      <c r="L1114" s="984"/>
      <c r="M1114" s="984"/>
      <c r="N1114" s="984"/>
      <c r="O1114" s="984"/>
      <c r="P1114" s="984"/>
      <c r="Q1114" s="984"/>
      <c r="R1114" s="984"/>
      <c r="S1114" s="984"/>
      <c r="T1114" s="984"/>
      <c r="U1114" s="984"/>
      <c r="V1114" s="984"/>
      <c r="W1114" s="984"/>
      <c r="X1114" s="984"/>
      <c r="Y1114" s="984"/>
      <c r="Z1114" s="984"/>
      <c r="AA1114" s="984"/>
      <c r="AB1114" s="984"/>
      <c r="AC1114" s="984"/>
      <c r="AD1114" s="984"/>
      <c r="AE1114" s="984"/>
      <c r="AF1114" s="984"/>
      <c r="AG1114" s="984"/>
      <c r="AH1114" s="984"/>
    </row>
    <row r="1115" spans="1:36" hidden="1" x14ac:dyDescent="0.2">
      <c r="A1115" s="995"/>
      <c r="B1115" s="990"/>
      <c r="C1115" s="990"/>
      <c r="D1115" s="990"/>
      <c r="E1115" s="990"/>
      <c r="F1115" s="990"/>
      <c r="G1115" s="990"/>
      <c r="H1115" s="990"/>
      <c r="I1115" s="996"/>
      <c r="J1115" s="984"/>
      <c r="K1115" s="984"/>
      <c r="L1115" s="984"/>
      <c r="M1115" s="984"/>
      <c r="N1115" s="984"/>
      <c r="O1115" s="984"/>
      <c r="P1115" s="984"/>
      <c r="Q1115" s="984"/>
      <c r="R1115" s="984"/>
      <c r="S1115" s="984"/>
      <c r="T1115" s="984"/>
      <c r="U1115" s="984"/>
      <c r="V1115" s="984"/>
      <c r="W1115" s="984"/>
      <c r="X1115" s="984"/>
      <c r="Y1115" s="984"/>
      <c r="Z1115" s="984"/>
      <c r="AA1115" s="984"/>
      <c r="AB1115" s="984"/>
      <c r="AC1115" s="984"/>
      <c r="AD1115" s="984"/>
      <c r="AE1115" s="984"/>
      <c r="AF1115" s="984"/>
      <c r="AG1115" s="984"/>
      <c r="AH1115" s="984"/>
    </row>
    <row r="1116" spans="1:36" hidden="1" x14ac:dyDescent="0.2">
      <c r="A1116" s="1016"/>
      <c r="B1116" s="1017"/>
      <c r="C1116" s="1017"/>
      <c r="D1116" s="1017"/>
      <c r="E1116" s="1017"/>
      <c r="F1116" s="1017"/>
      <c r="G1116" s="1017"/>
      <c r="H1116" s="1017"/>
      <c r="I1116" s="1018"/>
      <c r="J1116" s="984"/>
      <c r="K1116" s="984"/>
      <c r="L1116" s="984"/>
      <c r="M1116" s="984"/>
      <c r="N1116" s="984"/>
      <c r="O1116" s="984"/>
      <c r="P1116" s="984"/>
      <c r="Q1116" s="984"/>
      <c r="R1116" s="984"/>
      <c r="S1116" s="984"/>
      <c r="T1116" s="984"/>
      <c r="U1116" s="984"/>
      <c r="V1116" s="984"/>
      <c r="W1116" s="984"/>
      <c r="X1116" s="984"/>
      <c r="Y1116" s="984"/>
      <c r="Z1116" s="984"/>
      <c r="AA1116" s="984"/>
      <c r="AB1116" s="984"/>
      <c r="AC1116" s="984"/>
      <c r="AD1116" s="984"/>
      <c r="AE1116" s="984"/>
      <c r="AF1116" s="984"/>
      <c r="AG1116" s="984"/>
      <c r="AH1116" s="984"/>
    </row>
    <row r="1117" spans="1:36" hidden="1" x14ac:dyDescent="0.2">
      <c r="A1117" s="1113" t="s">
        <v>1685</v>
      </c>
      <c r="B1117" s="1114"/>
      <c r="C1117" s="1114"/>
      <c r="D1117" s="1114"/>
      <c r="E1117" s="1114"/>
      <c r="F1117" s="1114"/>
      <c r="G1117" s="1114"/>
      <c r="H1117" s="1114"/>
      <c r="I1117" s="1114"/>
      <c r="J1117" s="1114"/>
      <c r="K1117" s="1114"/>
      <c r="L1117" s="1114"/>
      <c r="M1117" s="1114"/>
      <c r="N1117" s="1114"/>
      <c r="O1117" s="1114"/>
      <c r="P1117" s="1114"/>
      <c r="Q1117" s="1114"/>
      <c r="R1117" s="1114"/>
      <c r="S1117" s="1114"/>
      <c r="T1117" s="1114"/>
      <c r="U1117" s="1114"/>
      <c r="V1117" s="1114"/>
      <c r="W1117" s="1114"/>
      <c r="X1117" s="1114"/>
      <c r="Y1117" s="1114"/>
      <c r="Z1117" s="1114"/>
      <c r="AA1117" s="1114"/>
      <c r="AB1117" s="1114"/>
      <c r="AC1117" s="1114"/>
      <c r="AD1117" s="1114"/>
      <c r="AE1117" s="1114"/>
      <c r="AF1117" s="1114"/>
      <c r="AG1117" s="1114"/>
      <c r="AH1117" s="1115"/>
    </row>
    <row r="1118" spans="1:36" hidden="1" x14ac:dyDescent="0.2">
      <c r="A1118" s="1032"/>
      <c r="B1118" s="1033"/>
      <c r="C1118" s="1033"/>
      <c r="D1118" s="1033"/>
      <c r="E1118" s="1033"/>
      <c r="F1118" s="1033"/>
      <c r="G1118" s="1033"/>
      <c r="H1118" s="1033"/>
      <c r="I1118" s="1034"/>
      <c r="J1118" s="984"/>
      <c r="K1118" s="984"/>
      <c r="L1118" s="984"/>
      <c r="M1118" s="984"/>
      <c r="N1118" s="984"/>
      <c r="O1118" s="984"/>
      <c r="P1118" s="984"/>
      <c r="Q1118" s="984"/>
      <c r="R1118" s="1110"/>
      <c r="S1118" s="984"/>
      <c r="T1118" s="984"/>
      <c r="U1118" s="984"/>
      <c r="V1118" s="1111"/>
      <c r="W1118" s="1112"/>
      <c r="X1118" s="1112"/>
      <c r="Y1118" s="1112"/>
      <c r="Z1118" s="724"/>
      <c r="AA1118" s="725"/>
      <c r="AB1118" s="725"/>
      <c r="AC1118" s="725"/>
      <c r="AD1118" s="1107"/>
      <c r="AE1118" s="1108"/>
      <c r="AF1118" s="1108"/>
      <c r="AG1118" s="1108"/>
      <c r="AH1118" s="1108"/>
    </row>
    <row r="1119" spans="1:36" hidden="1" x14ac:dyDescent="0.2">
      <c r="A1119" s="1032"/>
      <c r="B1119" s="1033"/>
      <c r="C1119" s="1033"/>
      <c r="D1119" s="1033"/>
      <c r="E1119" s="1033"/>
      <c r="F1119" s="1033"/>
      <c r="G1119" s="1033"/>
      <c r="H1119" s="1033"/>
      <c r="I1119" s="1034"/>
      <c r="J1119" s="984"/>
      <c r="K1119" s="984"/>
      <c r="L1119" s="984"/>
      <c r="M1119" s="984"/>
      <c r="N1119" s="984"/>
      <c r="O1119" s="984"/>
      <c r="P1119" s="984"/>
      <c r="Q1119" s="984"/>
      <c r="R1119" s="1110"/>
      <c r="S1119" s="984"/>
      <c r="T1119" s="984"/>
      <c r="U1119" s="984"/>
      <c r="V1119" s="1111"/>
      <c r="W1119" s="1112"/>
      <c r="X1119" s="1112"/>
      <c r="Y1119" s="1112"/>
      <c r="Z1119" s="724"/>
      <c r="AA1119" s="725"/>
      <c r="AB1119" s="725"/>
      <c r="AC1119" s="725"/>
      <c r="AD1119" s="1107"/>
      <c r="AE1119" s="1108"/>
      <c r="AF1119" s="1108"/>
      <c r="AG1119" s="1108"/>
      <c r="AH1119" s="1108"/>
    </row>
    <row r="1120" spans="1:36" hidden="1" x14ac:dyDescent="0.2">
      <c r="A1120" s="1032"/>
      <c r="B1120" s="1033"/>
      <c r="C1120" s="1033"/>
      <c r="D1120" s="1033"/>
      <c r="E1120" s="1033"/>
      <c r="F1120" s="1033"/>
      <c r="G1120" s="1033"/>
      <c r="H1120" s="1033"/>
      <c r="I1120" s="1034"/>
      <c r="J1120" s="984"/>
      <c r="K1120" s="984"/>
      <c r="L1120" s="984"/>
      <c r="M1120" s="984"/>
      <c r="N1120" s="984"/>
      <c r="O1120" s="984"/>
      <c r="P1120" s="984"/>
      <c r="Q1120" s="984"/>
      <c r="R1120" s="1110"/>
      <c r="S1120" s="984"/>
      <c r="T1120" s="984"/>
      <c r="U1120" s="984"/>
      <c r="V1120" s="1111"/>
      <c r="W1120" s="1112"/>
      <c r="X1120" s="1112"/>
      <c r="Y1120" s="1112"/>
      <c r="Z1120" s="724"/>
      <c r="AA1120" s="725"/>
      <c r="AB1120" s="725"/>
      <c r="AC1120" s="725"/>
      <c r="AD1120" s="1107"/>
      <c r="AE1120" s="1108"/>
      <c r="AF1120" s="1108"/>
      <c r="AG1120" s="1108"/>
      <c r="AH1120" s="1108"/>
    </row>
    <row r="1121" spans="1:36" hidden="1" x14ac:dyDescent="0.2">
      <c r="A1121" s="720" t="s">
        <v>1869</v>
      </c>
      <c r="B1121" s="721"/>
      <c r="C1121" s="721"/>
      <c r="D1121" s="721"/>
      <c r="E1121" s="721"/>
      <c r="F1121" s="721"/>
      <c r="G1121" s="721"/>
      <c r="H1121" s="721"/>
      <c r="I1121" s="721"/>
      <c r="J1121" s="721"/>
      <c r="K1121" s="721"/>
      <c r="L1121" s="721"/>
      <c r="M1121" s="721"/>
      <c r="N1121" s="721"/>
      <c r="O1121" s="721"/>
      <c r="P1121" s="721"/>
      <c r="Q1121" s="721"/>
      <c r="R1121" s="721"/>
      <c r="S1121" s="721"/>
      <c r="T1121" s="721"/>
      <c r="U1121" s="721"/>
      <c r="V1121" s="721"/>
      <c r="W1121" s="721"/>
      <c r="X1121" s="721"/>
      <c r="Y1121" s="721"/>
      <c r="Z1121" s="721"/>
      <c r="AA1121" s="721"/>
      <c r="AB1121" s="721"/>
      <c r="AC1121" s="721"/>
      <c r="AD1121" s="721"/>
      <c r="AE1121" s="721"/>
      <c r="AF1121" s="721"/>
      <c r="AG1121" s="721"/>
      <c r="AH1121" s="722"/>
    </row>
    <row r="1122" spans="1:36" hidden="1" x14ac:dyDescent="0.2">
      <c r="A1122" s="1032"/>
      <c r="B1122" s="1033"/>
      <c r="C1122" s="1033"/>
      <c r="D1122" s="1033"/>
      <c r="E1122" s="1033"/>
      <c r="F1122" s="1033"/>
      <c r="G1122" s="1033"/>
      <c r="H1122" s="1033"/>
      <c r="I1122" s="1034"/>
      <c r="J1122" s="984"/>
      <c r="K1122" s="984"/>
      <c r="L1122" s="984"/>
      <c r="M1122" s="984"/>
      <c r="N1122" s="984"/>
      <c r="O1122" s="984"/>
      <c r="P1122" s="984"/>
      <c r="Q1122" s="984"/>
      <c r="R1122" s="1110"/>
      <c r="S1122" s="984"/>
      <c r="T1122" s="984"/>
      <c r="U1122" s="984"/>
      <c r="V1122" s="1111"/>
      <c r="W1122" s="1112"/>
      <c r="X1122" s="1112"/>
      <c r="Y1122" s="1112"/>
      <c r="Z1122" s="724"/>
      <c r="AA1122" s="725"/>
      <c r="AB1122" s="725"/>
      <c r="AC1122" s="725"/>
      <c r="AD1122" s="1107"/>
      <c r="AE1122" s="1108"/>
      <c r="AF1122" s="1108"/>
      <c r="AG1122" s="1108"/>
      <c r="AH1122" s="1108"/>
    </row>
    <row r="1123" spans="1:36" hidden="1" x14ac:dyDescent="0.2">
      <c r="A1123" s="1032"/>
      <c r="B1123" s="1033"/>
      <c r="C1123" s="1033"/>
      <c r="D1123" s="1033"/>
      <c r="E1123" s="1033"/>
      <c r="F1123" s="1033"/>
      <c r="G1123" s="1033"/>
      <c r="H1123" s="1033"/>
      <c r="I1123" s="1034"/>
      <c r="J1123" s="984"/>
      <c r="K1123" s="984"/>
      <c r="L1123" s="984"/>
      <c r="M1123" s="984"/>
      <c r="N1123" s="984"/>
      <c r="O1123" s="984"/>
      <c r="P1123" s="984"/>
      <c r="Q1123" s="984"/>
      <c r="R1123" s="1110"/>
      <c r="S1123" s="984"/>
      <c r="T1123" s="984"/>
      <c r="U1123" s="984"/>
      <c r="V1123" s="1111"/>
      <c r="W1123" s="1112"/>
      <c r="X1123" s="1112"/>
      <c r="Y1123" s="1112"/>
      <c r="Z1123" s="724"/>
      <c r="AA1123" s="725"/>
      <c r="AB1123" s="725"/>
      <c r="AC1123" s="725"/>
      <c r="AD1123" s="1107"/>
      <c r="AE1123" s="1108"/>
      <c r="AF1123" s="1108"/>
      <c r="AG1123" s="1108"/>
      <c r="AH1123" s="1108"/>
    </row>
    <row r="1124" spans="1:36" hidden="1" x14ac:dyDescent="0.2">
      <c r="A1124" s="1032"/>
      <c r="B1124" s="1033"/>
      <c r="C1124" s="1033"/>
      <c r="D1124" s="1033"/>
      <c r="E1124" s="1033"/>
      <c r="F1124" s="1033"/>
      <c r="G1124" s="1033"/>
      <c r="H1124" s="1033"/>
      <c r="I1124" s="1034"/>
      <c r="J1124" s="984"/>
      <c r="K1124" s="984"/>
      <c r="L1124" s="984"/>
      <c r="M1124" s="984"/>
      <c r="N1124" s="984"/>
      <c r="O1124" s="984"/>
      <c r="P1124" s="984"/>
      <c r="Q1124" s="984"/>
      <c r="R1124" s="1110"/>
      <c r="S1124" s="984"/>
      <c r="T1124" s="984"/>
      <c r="U1124" s="984"/>
      <c r="V1124" s="1111"/>
      <c r="W1124" s="1112"/>
      <c r="X1124" s="1112"/>
      <c r="Y1124" s="1112"/>
      <c r="Z1124" s="724"/>
      <c r="AA1124" s="725"/>
      <c r="AB1124" s="725"/>
      <c r="AC1124" s="725"/>
      <c r="AD1124" s="1107"/>
      <c r="AE1124" s="1108"/>
      <c r="AF1124" s="1108"/>
      <c r="AG1124" s="1108"/>
      <c r="AH1124" s="1108"/>
    </row>
    <row r="1125" spans="1:36" hidden="1" x14ac:dyDescent="0.2">
      <c r="A1125" s="720" t="s">
        <v>1870</v>
      </c>
      <c r="B1125" s="721"/>
      <c r="C1125" s="721"/>
      <c r="D1125" s="721"/>
      <c r="E1125" s="721"/>
      <c r="F1125" s="721"/>
      <c r="G1125" s="721"/>
      <c r="H1125" s="721"/>
      <c r="I1125" s="721"/>
      <c r="J1125" s="721"/>
      <c r="K1125" s="721"/>
      <c r="L1125" s="721"/>
      <c r="M1125" s="721"/>
      <c r="N1125" s="721"/>
      <c r="O1125" s="721"/>
      <c r="P1125" s="721"/>
      <c r="Q1125" s="721"/>
      <c r="R1125" s="721"/>
      <c r="S1125" s="721"/>
      <c r="T1125" s="721"/>
      <c r="U1125" s="721"/>
      <c r="V1125" s="721"/>
      <c r="W1125" s="721"/>
      <c r="X1125" s="721"/>
      <c r="Y1125" s="721"/>
      <c r="Z1125" s="721"/>
      <c r="AA1125" s="721"/>
      <c r="AB1125" s="721"/>
      <c r="AC1125" s="721"/>
      <c r="AD1125" s="721"/>
      <c r="AE1125" s="721"/>
      <c r="AF1125" s="721"/>
      <c r="AG1125" s="721"/>
      <c r="AH1125" s="722"/>
      <c r="AI1125" s="271" t="str">
        <f>IF(ROUND(SUM(AD1126:AH1127)-P!E65,0)=0,"","CHYBA")</f>
        <v/>
      </c>
      <c r="AJ1125" s="271" t="s">
        <v>2378</v>
      </c>
    </row>
    <row r="1126" spans="1:36" hidden="1" x14ac:dyDescent="0.2">
      <c r="A1126" s="1032"/>
      <c r="B1126" s="1033"/>
      <c r="C1126" s="1033"/>
      <c r="D1126" s="1033"/>
      <c r="E1126" s="1033"/>
      <c r="F1126" s="1033"/>
      <c r="G1126" s="1033"/>
      <c r="H1126" s="1033"/>
      <c r="I1126" s="1034"/>
      <c r="J1126" s="984"/>
      <c r="K1126" s="984"/>
      <c r="L1126" s="984"/>
      <c r="M1126" s="984"/>
      <c r="N1126" s="984"/>
      <c r="O1126" s="984"/>
      <c r="P1126" s="984"/>
      <c r="Q1126" s="984"/>
      <c r="R1126" s="1110"/>
      <c r="S1126" s="984"/>
      <c r="T1126" s="984"/>
      <c r="U1126" s="984"/>
      <c r="V1126" s="1111"/>
      <c r="W1126" s="1112"/>
      <c r="X1126" s="1112"/>
      <c r="Y1126" s="1112"/>
      <c r="Z1126" s="724"/>
      <c r="AA1126" s="725"/>
      <c r="AB1126" s="725"/>
      <c r="AC1126" s="725"/>
      <c r="AD1126" s="1107"/>
      <c r="AE1126" s="1108"/>
      <c r="AF1126" s="1108"/>
      <c r="AG1126" s="1108"/>
      <c r="AH1126" s="1108"/>
      <c r="AI1126" s="271" t="str">
        <f>IF(ROUND(SUM(Z1126:AC1127)-P!D65,0)=0,"","CHYBA")</f>
        <v/>
      </c>
      <c r="AJ1126" s="271" t="s">
        <v>2378</v>
      </c>
    </row>
    <row r="1127" spans="1:36" hidden="1" x14ac:dyDescent="0.2">
      <c r="A1127" s="1032"/>
      <c r="B1127" s="1033"/>
      <c r="C1127" s="1033"/>
      <c r="D1127" s="1033"/>
      <c r="E1127" s="1033"/>
      <c r="F1127" s="1033"/>
      <c r="G1127" s="1033"/>
      <c r="H1127" s="1033"/>
      <c r="I1127" s="1034"/>
      <c r="J1127" s="984"/>
      <c r="K1127" s="984"/>
      <c r="L1127" s="984"/>
      <c r="M1127" s="984"/>
      <c r="N1127" s="984"/>
      <c r="O1127" s="984"/>
      <c r="P1127" s="984"/>
      <c r="Q1127" s="984"/>
      <c r="R1127" s="1110"/>
      <c r="S1127" s="984"/>
      <c r="T1127" s="984"/>
      <c r="U1127" s="984"/>
      <c r="V1127" s="1111"/>
      <c r="W1127" s="1112"/>
      <c r="X1127" s="1112"/>
      <c r="Y1127" s="1112"/>
      <c r="Z1127" s="724"/>
      <c r="AA1127" s="725"/>
      <c r="AB1127" s="725"/>
      <c r="AC1127" s="725"/>
      <c r="AD1127" s="1107"/>
      <c r="AE1127" s="1108"/>
      <c r="AF1127" s="1108"/>
      <c r="AG1127" s="1108"/>
      <c r="AH1127" s="1108"/>
    </row>
    <row r="1128" spans="1:36" hidden="1" x14ac:dyDescent="0.2"/>
    <row r="1129" spans="1:36" hidden="1" x14ac:dyDescent="0.2"/>
    <row r="1130" spans="1:36" hidden="1" x14ac:dyDescent="0.2">
      <c r="A1130" s="1023" t="s">
        <v>1871</v>
      </c>
      <c r="B1130" s="1023"/>
      <c r="C1130" s="1023"/>
      <c r="D1130" s="1023"/>
      <c r="E1130" s="1023"/>
      <c r="F1130" s="1023"/>
      <c r="G1130" s="1023"/>
      <c r="H1130" s="1023"/>
      <c r="I1130" s="1023"/>
      <c r="J1130" s="1023"/>
      <c r="K1130" s="1023"/>
      <c r="L1130" s="1023"/>
      <c r="M1130" s="1023"/>
      <c r="N1130" s="1023"/>
      <c r="O1130" s="1023"/>
      <c r="P1130" s="1023"/>
      <c r="Q1130" s="1023"/>
      <c r="R1130" s="1023"/>
      <c r="S1130" s="1023"/>
      <c r="T1130" s="1023"/>
      <c r="U1130" s="1023"/>
      <c r="V1130" s="1023"/>
      <c r="W1130" s="1023"/>
      <c r="X1130" s="1023"/>
      <c r="Y1130" s="1023"/>
      <c r="Z1130" s="1023"/>
      <c r="AA1130" s="1023"/>
      <c r="AB1130" s="1023"/>
      <c r="AC1130" s="1023"/>
      <c r="AD1130" s="1023"/>
      <c r="AE1130" s="1023"/>
      <c r="AF1130" s="1023"/>
      <c r="AG1130" s="1023"/>
      <c r="AH1130" s="1023"/>
    </row>
    <row r="1131" spans="1:36" hidden="1" x14ac:dyDescent="0.2">
      <c r="A1131" s="1023"/>
      <c r="B1131" s="1023"/>
      <c r="C1131" s="1023"/>
      <c r="D1131" s="1023"/>
      <c r="E1131" s="1023"/>
      <c r="F1131" s="1023"/>
      <c r="G1131" s="1023"/>
      <c r="H1131" s="1023"/>
      <c r="I1131" s="1023"/>
      <c r="J1131" s="1023"/>
      <c r="K1131" s="1023"/>
      <c r="L1131" s="1023"/>
      <c r="M1131" s="1023"/>
      <c r="N1131" s="1023"/>
      <c r="O1131" s="1023"/>
      <c r="P1131" s="1023"/>
      <c r="Q1131" s="1023"/>
      <c r="R1131" s="1023"/>
      <c r="S1131" s="1023"/>
      <c r="T1131" s="1023"/>
      <c r="U1131" s="1023"/>
      <c r="V1131" s="1023"/>
      <c r="W1131" s="1023"/>
      <c r="X1131" s="1023"/>
      <c r="Y1131" s="1023"/>
      <c r="Z1131" s="1023"/>
      <c r="AA1131" s="1023"/>
      <c r="AB1131" s="1023"/>
      <c r="AC1131" s="1023"/>
      <c r="AD1131" s="1023"/>
      <c r="AE1131" s="1023"/>
      <c r="AF1131" s="1023"/>
      <c r="AG1131" s="1023"/>
      <c r="AH1131" s="1023"/>
    </row>
    <row r="1132" spans="1:36" hidden="1" x14ac:dyDescent="0.2"/>
    <row r="1133" spans="1:36" hidden="1" x14ac:dyDescent="0.2">
      <c r="A1133" s="421" t="s">
        <v>1525</v>
      </c>
    </row>
    <row r="1134" spans="1:36" hidden="1" x14ac:dyDescent="0.2">
      <c r="A1134" s="421" t="s">
        <v>606</v>
      </c>
    </row>
    <row r="1135" spans="1:36" hidden="1" x14ac:dyDescent="0.2">
      <c r="A1135" s="421" t="s">
        <v>329</v>
      </c>
    </row>
    <row r="1136" spans="1:36" hidden="1" x14ac:dyDescent="0.2"/>
    <row r="1137" spans="1:36" hidden="1" x14ac:dyDescent="0.2">
      <c r="A1137" s="1109" t="s">
        <v>1872</v>
      </c>
      <c r="B1137" s="1109"/>
      <c r="C1137" s="1109"/>
      <c r="D1137" s="1109"/>
      <c r="E1137" s="1109"/>
      <c r="F1137" s="1109"/>
      <c r="G1137" s="1109"/>
      <c r="H1137" s="1109"/>
      <c r="I1137" s="1109"/>
      <c r="J1137" s="1109"/>
      <c r="K1137" s="1109"/>
      <c r="L1137" s="1109"/>
      <c r="M1137" s="1109"/>
      <c r="N1137" s="1109"/>
      <c r="O1137" s="1109"/>
      <c r="P1137" s="1109"/>
      <c r="Q1137" s="1109"/>
      <c r="R1137" s="1109"/>
      <c r="S1137" s="1109"/>
      <c r="T1137" s="1109"/>
      <c r="U1137" s="1109"/>
      <c r="V1137" s="1109"/>
      <c r="W1137" s="1109"/>
      <c r="X1137" s="1109"/>
      <c r="Y1137" s="1109"/>
      <c r="Z1137" s="1109"/>
      <c r="AA1137" s="1109"/>
      <c r="AB1137" s="1109"/>
      <c r="AC1137" s="1109"/>
      <c r="AD1137" s="1109"/>
      <c r="AE1137" s="1109"/>
      <c r="AF1137" s="1109"/>
      <c r="AG1137" s="1109"/>
      <c r="AH1137" s="1109"/>
    </row>
    <row r="1138" spans="1:36" hidden="1" x14ac:dyDescent="0.2">
      <c r="A1138" s="465"/>
      <c r="B1138" s="465"/>
      <c r="C1138" s="465"/>
      <c r="D1138" s="465"/>
      <c r="E1138" s="465"/>
      <c r="F1138" s="465"/>
      <c r="G1138" s="465"/>
      <c r="H1138" s="465"/>
      <c r="I1138" s="465"/>
      <c r="J1138" s="465"/>
      <c r="K1138" s="465"/>
      <c r="L1138" s="465"/>
      <c r="M1138" s="465"/>
      <c r="N1138" s="465"/>
      <c r="O1138" s="465"/>
      <c r="P1138" s="465"/>
      <c r="Q1138" s="465"/>
      <c r="R1138" s="465"/>
      <c r="S1138" s="465"/>
      <c r="T1138" s="465"/>
      <c r="U1138" s="465"/>
      <c r="V1138" s="465"/>
      <c r="W1138" s="465"/>
      <c r="X1138" s="465"/>
      <c r="Y1138" s="465"/>
      <c r="Z1138" s="465"/>
      <c r="AA1138" s="465"/>
      <c r="AB1138" s="465"/>
      <c r="AC1138" s="465"/>
      <c r="AD1138" s="465"/>
      <c r="AE1138" s="465"/>
      <c r="AF1138" s="465"/>
      <c r="AG1138" s="465"/>
      <c r="AH1138" s="465"/>
    </row>
    <row r="1139" spans="1:36" hidden="1" x14ac:dyDescent="0.2">
      <c r="A1139" s="729" t="s">
        <v>2348</v>
      </c>
      <c r="B1139" s="729"/>
      <c r="C1139" s="729"/>
      <c r="D1139" s="729"/>
      <c r="E1139" s="729"/>
      <c r="F1139" s="729"/>
      <c r="G1139" s="729"/>
      <c r="H1139" s="729"/>
      <c r="I1139" s="729"/>
      <c r="J1139" s="729"/>
      <c r="K1139" s="729"/>
      <c r="L1139" s="729"/>
      <c r="M1139" s="729"/>
      <c r="N1139" s="729"/>
      <c r="O1139" s="729"/>
      <c r="P1139" s="729"/>
      <c r="Q1139" s="729"/>
      <c r="R1139" s="729"/>
      <c r="S1139" s="729"/>
      <c r="T1139" s="729"/>
      <c r="U1139" s="729"/>
      <c r="V1139" s="729"/>
      <c r="W1139" s="729"/>
      <c r="X1139" s="729"/>
      <c r="Y1139" s="729"/>
      <c r="Z1139" s="729"/>
      <c r="AA1139" s="729"/>
      <c r="AB1139" s="729"/>
      <c r="AC1139" s="729"/>
      <c r="AD1139" s="729"/>
      <c r="AE1139" s="729"/>
      <c r="AF1139" s="729"/>
      <c r="AG1139" s="729"/>
      <c r="AH1139" s="729"/>
    </row>
    <row r="1140" spans="1:36" hidden="1" x14ac:dyDescent="0.2"/>
    <row r="1141" spans="1:36" hidden="1" x14ac:dyDescent="0.2">
      <c r="A1141" s="421" t="s">
        <v>1873</v>
      </c>
    </row>
    <row r="1142" spans="1:36" hidden="1" x14ac:dyDescent="0.2">
      <c r="AI1142" s="272"/>
      <c r="AJ1142" s="272"/>
    </row>
    <row r="1143" spans="1:36" ht="15" hidden="1" customHeight="1" x14ac:dyDescent="0.2">
      <c r="A1143" s="466" t="s">
        <v>1780</v>
      </c>
      <c r="B1143" s="466"/>
      <c r="C1143" s="466"/>
      <c r="D1143" s="466"/>
      <c r="E1143" s="466"/>
      <c r="F1143" s="466"/>
      <c r="G1143" s="466"/>
      <c r="H1143" s="466"/>
      <c r="I1143" s="466"/>
      <c r="J1143" s="466"/>
      <c r="K1143" s="1070" t="s">
        <v>1874</v>
      </c>
      <c r="L1143" s="1071"/>
      <c r="M1143" s="1071"/>
      <c r="N1143" s="1071"/>
      <c r="O1143" s="1071"/>
      <c r="P1143" s="1071"/>
      <c r="Q1143" s="1071"/>
      <c r="R1143" s="1072"/>
      <c r="S1143" s="1071" t="s">
        <v>1875</v>
      </c>
      <c r="T1143" s="1071"/>
      <c r="U1143" s="1071"/>
      <c r="V1143" s="1071"/>
      <c r="W1143" s="1071"/>
      <c r="X1143" s="1071"/>
      <c r="Y1143" s="1071"/>
      <c r="Z1143" s="1071"/>
      <c r="AA1143" s="1016" t="s">
        <v>1876</v>
      </c>
      <c r="AB1143" s="1017"/>
      <c r="AC1143" s="1017"/>
      <c r="AD1143" s="1017"/>
      <c r="AE1143" s="1017"/>
      <c r="AF1143" s="1017"/>
      <c r="AG1143" s="1017"/>
      <c r="AH1143" s="1017"/>
    </row>
    <row r="1144" spans="1:36" hidden="1" x14ac:dyDescent="0.2">
      <c r="A1144" s="1080" t="s">
        <v>1877</v>
      </c>
      <c r="B1144" s="1080"/>
      <c r="C1144" s="1080"/>
      <c r="D1144" s="1080"/>
      <c r="E1144" s="1080"/>
      <c r="F1144" s="1080"/>
      <c r="G1144" s="1080"/>
      <c r="H1144" s="1080"/>
      <c r="I1144" s="1080"/>
      <c r="J1144" s="1080"/>
      <c r="K1144" s="1104"/>
      <c r="L1144" s="1105"/>
      <c r="M1144" s="1105"/>
      <c r="N1144" s="1105"/>
      <c r="O1144" s="1105"/>
      <c r="P1144" s="1105"/>
      <c r="Q1144" s="1105"/>
      <c r="R1144" s="1106"/>
      <c r="S1144" s="1105"/>
      <c r="T1144" s="1105"/>
      <c r="U1144" s="1105"/>
      <c r="V1144" s="1105"/>
      <c r="W1144" s="1105"/>
      <c r="X1144" s="1105"/>
      <c r="Y1144" s="1105"/>
      <c r="Z1144" s="1105"/>
      <c r="AA1144" s="1104"/>
      <c r="AB1144" s="1105"/>
      <c r="AC1144" s="1105"/>
      <c r="AD1144" s="1105"/>
      <c r="AE1144" s="1105"/>
      <c r="AF1144" s="1105"/>
      <c r="AG1144" s="1105"/>
      <c r="AH1144" s="1105"/>
    </row>
    <row r="1145" spans="1:36" hidden="1" x14ac:dyDescent="0.2">
      <c r="A1145" s="1048" t="s">
        <v>1878</v>
      </c>
      <c r="B1145" s="1048"/>
      <c r="C1145" s="1048"/>
      <c r="D1145" s="1048"/>
      <c r="E1145" s="1048"/>
      <c r="F1145" s="1048"/>
      <c r="G1145" s="1048"/>
      <c r="H1145" s="1048"/>
      <c r="I1145" s="1048"/>
      <c r="J1145" s="1048"/>
      <c r="K1145" s="1101"/>
      <c r="L1145" s="1102"/>
      <c r="M1145" s="1102"/>
      <c r="N1145" s="1102"/>
      <c r="O1145" s="1102"/>
      <c r="P1145" s="1102"/>
      <c r="Q1145" s="1102"/>
      <c r="R1145" s="1103"/>
      <c r="S1145" s="1102"/>
      <c r="T1145" s="1102"/>
      <c r="U1145" s="1102"/>
      <c r="V1145" s="1102"/>
      <c r="W1145" s="1102"/>
      <c r="X1145" s="1102"/>
      <c r="Y1145" s="1102"/>
      <c r="Z1145" s="1102"/>
      <c r="AA1145" s="1101"/>
      <c r="AB1145" s="1102"/>
      <c r="AC1145" s="1102"/>
      <c r="AD1145" s="1102"/>
      <c r="AE1145" s="1102"/>
      <c r="AF1145" s="1102"/>
      <c r="AG1145" s="1102"/>
      <c r="AH1145" s="1102"/>
      <c r="AI1145" s="271" t="str">
        <f>IF(ROUND(SUM(SUM(K1144:R1146)+SUM(S1144:Z1146))-P!D64-P!D45,0)=0,"","CHYBA")</f>
        <v/>
      </c>
      <c r="AJ1145" s="271" t="s">
        <v>2378</v>
      </c>
    </row>
    <row r="1146" spans="1:36" hidden="1" x14ac:dyDescent="0.2">
      <c r="A1146" s="1048" t="s">
        <v>1879</v>
      </c>
      <c r="B1146" s="1048"/>
      <c r="C1146" s="1048"/>
      <c r="D1146" s="1048"/>
      <c r="E1146" s="1048"/>
      <c r="F1146" s="1048"/>
      <c r="G1146" s="1048"/>
      <c r="H1146" s="1048"/>
      <c r="I1146" s="1048"/>
      <c r="J1146" s="1048"/>
      <c r="K1146" s="1101"/>
      <c r="L1146" s="1102"/>
      <c r="M1146" s="1102"/>
      <c r="N1146" s="1102"/>
      <c r="O1146" s="1102"/>
      <c r="P1146" s="1102"/>
      <c r="Q1146" s="1102"/>
      <c r="R1146" s="1103"/>
      <c r="S1146" s="1102"/>
      <c r="T1146" s="1102"/>
      <c r="U1146" s="1102"/>
      <c r="V1146" s="1102"/>
      <c r="W1146" s="1102"/>
      <c r="X1146" s="1102"/>
      <c r="Y1146" s="1102"/>
      <c r="Z1146" s="1102"/>
      <c r="AA1146" s="1101"/>
      <c r="AB1146" s="1102"/>
      <c r="AC1146" s="1102"/>
      <c r="AD1146" s="1102"/>
      <c r="AE1146" s="1102"/>
      <c r="AF1146" s="1102"/>
      <c r="AG1146" s="1102"/>
      <c r="AH1146" s="1102"/>
      <c r="AI1146" s="271" t="str">
        <f>IF(ROUND(SUM(AA1144:AH1146)-P!D65,0)=0,"","CHYBA")</f>
        <v/>
      </c>
      <c r="AJ1146" s="271" t="s">
        <v>2378</v>
      </c>
    </row>
    <row r="1147" spans="1:36" hidden="1" x14ac:dyDescent="0.2"/>
    <row r="1149" spans="1:36" x14ac:dyDescent="0.2">
      <c r="A1149" s="447" t="s">
        <v>1011</v>
      </c>
      <c r="B1149" s="447"/>
      <c r="C1149" s="447"/>
      <c r="D1149" s="447" t="s">
        <v>1881</v>
      </c>
      <c r="E1149" s="447"/>
      <c r="F1149" s="447"/>
      <c r="G1149" s="447"/>
      <c r="H1149" s="447"/>
      <c r="I1149" s="447"/>
      <c r="J1149" s="447"/>
      <c r="K1149" s="447"/>
      <c r="L1149" s="447"/>
      <c r="M1149" s="447"/>
    </row>
    <row r="1151" spans="1:36" hidden="1" x14ac:dyDescent="0.2">
      <c r="A1151" s="729" t="s">
        <v>1882</v>
      </c>
      <c r="B1151" s="729"/>
      <c r="C1151" s="729"/>
      <c r="D1151" s="729"/>
      <c r="E1151" s="729"/>
      <c r="F1151" s="729"/>
      <c r="G1151" s="729"/>
      <c r="H1151" s="729"/>
      <c r="I1151" s="729"/>
      <c r="J1151" s="729"/>
      <c r="K1151" s="729"/>
      <c r="L1151" s="729"/>
      <c r="M1151" s="729"/>
      <c r="N1151" s="729"/>
      <c r="O1151" s="729"/>
      <c r="P1151" s="729"/>
      <c r="Q1151" s="729"/>
      <c r="R1151" s="729"/>
      <c r="S1151" s="729"/>
      <c r="T1151" s="729"/>
      <c r="U1151" s="729"/>
      <c r="V1151" s="729"/>
      <c r="W1151" s="729"/>
      <c r="X1151" s="729"/>
      <c r="Y1151" s="729"/>
      <c r="Z1151" s="729"/>
      <c r="AA1151" s="729"/>
      <c r="AB1151" s="729"/>
      <c r="AC1151" s="729"/>
      <c r="AD1151" s="729"/>
      <c r="AE1151" s="729"/>
      <c r="AF1151" s="729"/>
      <c r="AG1151" s="729"/>
      <c r="AH1151" s="729"/>
    </row>
    <row r="1152" spans="1:36" hidden="1" x14ac:dyDescent="0.2">
      <c r="A1152" s="729"/>
      <c r="B1152" s="729"/>
      <c r="C1152" s="729"/>
      <c r="D1152" s="729"/>
      <c r="E1152" s="729"/>
      <c r="F1152" s="729"/>
      <c r="G1152" s="729"/>
      <c r="H1152" s="729"/>
      <c r="I1152" s="729"/>
      <c r="J1152" s="729"/>
      <c r="K1152" s="729"/>
      <c r="L1152" s="729"/>
      <c r="M1152" s="729"/>
      <c r="N1152" s="729"/>
      <c r="O1152" s="729"/>
      <c r="P1152" s="729"/>
      <c r="Q1152" s="729"/>
      <c r="R1152" s="729"/>
      <c r="S1152" s="729"/>
      <c r="T1152" s="729"/>
      <c r="U1152" s="729"/>
      <c r="V1152" s="729"/>
      <c r="W1152" s="729"/>
      <c r="X1152" s="729"/>
      <c r="Y1152" s="729"/>
      <c r="Z1152" s="729"/>
      <c r="AA1152" s="729"/>
      <c r="AB1152" s="729"/>
      <c r="AC1152" s="729"/>
      <c r="AD1152" s="729"/>
      <c r="AE1152" s="729"/>
      <c r="AF1152" s="729"/>
      <c r="AG1152" s="729"/>
      <c r="AH1152" s="729"/>
    </row>
    <row r="1153" spans="1:34" hidden="1" x14ac:dyDescent="0.2">
      <c r="A1153" s="729"/>
      <c r="B1153" s="729"/>
      <c r="C1153" s="729"/>
      <c r="D1153" s="729"/>
      <c r="E1153" s="729"/>
      <c r="F1153" s="729"/>
      <c r="G1153" s="729"/>
      <c r="H1153" s="729"/>
      <c r="I1153" s="729"/>
      <c r="J1153" s="729"/>
      <c r="K1153" s="729"/>
      <c r="L1153" s="729"/>
      <c r="M1153" s="729"/>
      <c r="N1153" s="729"/>
      <c r="O1153" s="729"/>
      <c r="P1153" s="729"/>
      <c r="Q1153" s="729"/>
      <c r="R1153" s="729"/>
      <c r="S1153" s="729"/>
      <c r="T1153" s="729"/>
      <c r="U1153" s="729"/>
      <c r="V1153" s="729"/>
      <c r="W1153" s="729"/>
      <c r="X1153" s="729"/>
      <c r="Y1153" s="729"/>
      <c r="Z1153" s="729"/>
      <c r="AA1153" s="729"/>
      <c r="AB1153" s="729"/>
      <c r="AC1153" s="729"/>
      <c r="AD1153" s="729"/>
      <c r="AE1153" s="729"/>
      <c r="AF1153" s="729"/>
      <c r="AG1153" s="729"/>
      <c r="AH1153" s="729"/>
    </row>
    <row r="1155" spans="1:34" x14ac:dyDescent="0.2">
      <c r="A1155" s="421" t="s">
        <v>1883</v>
      </c>
    </row>
    <row r="1157" spans="1:34" x14ac:dyDescent="0.2">
      <c r="A1157" s="1013" t="s">
        <v>1529</v>
      </c>
      <c r="B1157" s="1014"/>
      <c r="C1157" s="1014"/>
      <c r="D1157" s="1014"/>
      <c r="E1157" s="1014"/>
      <c r="F1157" s="1014"/>
      <c r="G1157" s="1014"/>
      <c r="H1157" s="1014"/>
      <c r="I1157" s="1014"/>
      <c r="J1157" s="1014"/>
      <c r="K1157" s="1014"/>
      <c r="L1157" s="1015"/>
      <c r="M1157" s="1067" t="s">
        <v>510</v>
      </c>
      <c r="N1157" s="1068"/>
      <c r="O1157" s="1068"/>
      <c r="P1157" s="1068"/>
      <c r="Q1157" s="1068"/>
      <c r="R1157" s="1068"/>
      <c r="S1157" s="1068"/>
      <c r="T1157" s="1068"/>
      <c r="U1157" s="1068"/>
      <c r="V1157" s="1068"/>
      <c r="W1157" s="1069"/>
      <c r="X1157" s="1013" t="s">
        <v>1822</v>
      </c>
      <c r="Y1157" s="1014"/>
      <c r="Z1157" s="1014"/>
      <c r="AA1157" s="1014"/>
      <c r="AB1157" s="1014"/>
      <c r="AC1157" s="1014"/>
      <c r="AD1157" s="1014"/>
      <c r="AE1157" s="1014"/>
      <c r="AF1157" s="1014"/>
      <c r="AG1157" s="1014"/>
      <c r="AH1157" s="1015"/>
    </row>
    <row r="1158" spans="1:34" x14ac:dyDescent="0.2">
      <c r="A1158" s="1016"/>
      <c r="B1158" s="1017"/>
      <c r="C1158" s="1017"/>
      <c r="D1158" s="1017"/>
      <c r="E1158" s="1017"/>
      <c r="F1158" s="1017"/>
      <c r="G1158" s="1017"/>
      <c r="H1158" s="1017"/>
      <c r="I1158" s="1017"/>
      <c r="J1158" s="1017"/>
      <c r="K1158" s="1017"/>
      <c r="L1158" s="1018"/>
      <c r="M1158" s="1070"/>
      <c r="N1158" s="1071"/>
      <c r="O1158" s="1071"/>
      <c r="P1158" s="1071"/>
      <c r="Q1158" s="1071"/>
      <c r="R1158" s="1071"/>
      <c r="S1158" s="1071"/>
      <c r="T1158" s="1071"/>
      <c r="U1158" s="1071"/>
      <c r="V1158" s="1071"/>
      <c r="W1158" s="1072"/>
      <c r="X1158" s="1016"/>
      <c r="Y1158" s="1017"/>
      <c r="Z1158" s="1017"/>
      <c r="AA1158" s="1017"/>
      <c r="AB1158" s="1017"/>
      <c r="AC1158" s="1017"/>
      <c r="AD1158" s="1017"/>
      <c r="AE1158" s="1017"/>
      <c r="AF1158" s="1017"/>
      <c r="AG1158" s="1017"/>
      <c r="AH1158" s="1018"/>
    </row>
    <row r="1159" spans="1:34" x14ac:dyDescent="0.2">
      <c r="A1159" s="1091" t="s">
        <v>1884</v>
      </c>
      <c r="B1159" s="920"/>
      <c r="C1159" s="920"/>
      <c r="D1159" s="920"/>
      <c r="E1159" s="920"/>
      <c r="F1159" s="920"/>
      <c r="G1159" s="920"/>
      <c r="H1159" s="920"/>
      <c r="I1159" s="920"/>
      <c r="J1159" s="920"/>
      <c r="K1159" s="920"/>
      <c r="L1159" s="1092"/>
      <c r="M1159" s="1095">
        <f>M1161+M1162</f>
        <v>37094</v>
      </c>
      <c r="N1159" s="1096"/>
      <c r="O1159" s="1096"/>
      <c r="P1159" s="1096"/>
      <c r="Q1159" s="1096"/>
      <c r="R1159" s="1096"/>
      <c r="S1159" s="1096"/>
      <c r="T1159" s="1096"/>
      <c r="U1159" s="1096"/>
      <c r="V1159" s="1096"/>
      <c r="W1159" s="1097"/>
      <c r="X1159" s="1095">
        <f>X1161+X1162</f>
        <v>70</v>
      </c>
      <c r="Y1159" s="1096"/>
      <c r="Z1159" s="1096"/>
      <c r="AA1159" s="1096"/>
      <c r="AB1159" s="1096"/>
      <c r="AC1159" s="1096"/>
      <c r="AD1159" s="1096"/>
      <c r="AE1159" s="1096"/>
      <c r="AF1159" s="1096"/>
      <c r="AG1159" s="1096"/>
      <c r="AH1159" s="1097"/>
    </row>
    <row r="1160" spans="1:34" ht="24" customHeight="1" x14ac:dyDescent="0.2">
      <c r="A1160" s="1093"/>
      <c r="B1160" s="923"/>
      <c r="C1160" s="923"/>
      <c r="D1160" s="923"/>
      <c r="E1160" s="923"/>
      <c r="F1160" s="923"/>
      <c r="G1160" s="923"/>
      <c r="H1160" s="923"/>
      <c r="I1160" s="923"/>
      <c r="J1160" s="923"/>
      <c r="K1160" s="923"/>
      <c r="L1160" s="1094"/>
      <c r="M1160" s="1098"/>
      <c r="N1160" s="1099"/>
      <c r="O1160" s="1099"/>
      <c r="P1160" s="1099"/>
      <c r="Q1160" s="1099"/>
      <c r="R1160" s="1099"/>
      <c r="S1160" s="1099"/>
      <c r="T1160" s="1099"/>
      <c r="U1160" s="1099"/>
      <c r="V1160" s="1099"/>
      <c r="W1160" s="1100"/>
      <c r="X1160" s="1098"/>
      <c r="Y1160" s="1099"/>
      <c r="Z1160" s="1099"/>
      <c r="AA1160" s="1099"/>
      <c r="AB1160" s="1099"/>
      <c r="AC1160" s="1099"/>
      <c r="AD1160" s="1099"/>
      <c r="AE1160" s="1099"/>
      <c r="AF1160" s="1099"/>
      <c r="AG1160" s="1099"/>
      <c r="AH1160" s="1100"/>
    </row>
    <row r="1161" spans="1:34" x14ac:dyDescent="0.2">
      <c r="A1161" s="714" t="s">
        <v>1885</v>
      </c>
      <c r="B1161" s="715"/>
      <c r="C1161" s="715"/>
      <c r="D1161" s="715"/>
      <c r="E1161" s="715"/>
      <c r="F1161" s="715"/>
      <c r="G1161" s="715"/>
      <c r="H1161" s="715"/>
      <c r="I1161" s="715"/>
      <c r="J1161" s="715"/>
      <c r="K1161" s="715"/>
      <c r="L1161" s="716"/>
      <c r="M1161" s="717">
        <v>61703</v>
      </c>
      <c r="N1161" s="718"/>
      <c r="O1161" s="718"/>
      <c r="P1161" s="718"/>
      <c r="Q1161" s="718"/>
      <c r="R1161" s="718"/>
      <c r="S1161" s="718"/>
      <c r="T1161" s="718"/>
      <c r="U1161" s="718"/>
      <c r="V1161" s="718"/>
      <c r="W1161" s="719"/>
      <c r="X1161" s="717">
        <v>37000</v>
      </c>
      <c r="Y1161" s="718"/>
      <c r="Z1161" s="718"/>
      <c r="AA1161" s="718"/>
      <c r="AB1161" s="718"/>
      <c r="AC1161" s="718"/>
      <c r="AD1161" s="718"/>
      <c r="AE1161" s="718"/>
      <c r="AF1161" s="718"/>
      <c r="AG1161" s="718"/>
      <c r="AH1161" s="719"/>
    </row>
    <row r="1162" spans="1:34" x14ac:dyDescent="0.2">
      <c r="A1162" s="714" t="s">
        <v>1886</v>
      </c>
      <c r="B1162" s="715"/>
      <c r="C1162" s="715"/>
      <c r="D1162" s="715"/>
      <c r="E1162" s="715"/>
      <c r="F1162" s="715"/>
      <c r="G1162" s="715"/>
      <c r="H1162" s="715"/>
      <c r="I1162" s="715"/>
      <c r="J1162" s="715"/>
      <c r="K1162" s="715"/>
      <c r="L1162" s="716"/>
      <c r="M1162" s="717">
        <v>-24609</v>
      </c>
      <c r="N1162" s="718"/>
      <c r="O1162" s="718"/>
      <c r="P1162" s="718"/>
      <c r="Q1162" s="718"/>
      <c r="R1162" s="718"/>
      <c r="S1162" s="718"/>
      <c r="T1162" s="718"/>
      <c r="U1162" s="718"/>
      <c r="V1162" s="718"/>
      <c r="W1162" s="719"/>
      <c r="X1162" s="717">
        <v>-36930</v>
      </c>
      <c r="Y1162" s="718"/>
      <c r="Z1162" s="718"/>
      <c r="AA1162" s="718"/>
      <c r="AB1162" s="718"/>
      <c r="AC1162" s="718"/>
      <c r="AD1162" s="718"/>
      <c r="AE1162" s="718"/>
      <c r="AF1162" s="718"/>
      <c r="AG1162" s="718"/>
      <c r="AH1162" s="719"/>
    </row>
    <row r="1163" spans="1:34" x14ac:dyDescent="0.2">
      <c r="A1163" s="1091" t="s">
        <v>1887</v>
      </c>
      <c r="B1163" s="920"/>
      <c r="C1163" s="920"/>
      <c r="D1163" s="920"/>
      <c r="E1163" s="920"/>
      <c r="F1163" s="920"/>
      <c r="G1163" s="920"/>
      <c r="H1163" s="920"/>
      <c r="I1163" s="920"/>
      <c r="J1163" s="920"/>
      <c r="K1163" s="920"/>
      <c r="L1163" s="1092"/>
      <c r="M1163" s="1095">
        <f>M1165+M1166</f>
        <v>23742</v>
      </c>
      <c r="N1163" s="1096"/>
      <c r="O1163" s="1096"/>
      <c r="P1163" s="1096"/>
      <c r="Q1163" s="1096"/>
      <c r="R1163" s="1096"/>
      <c r="S1163" s="1096"/>
      <c r="T1163" s="1096"/>
      <c r="U1163" s="1096"/>
      <c r="V1163" s="1096"/>
      <c r="W1163" s="1097"/>
      <c r="X1163" s="1095">
        <f>X1165+X1166</f>
        <v>25512</v>
      </c>
      <c r="Y1163" s="1096"/>
      <c r="Z1163" s="1096"/>
      <c r="AA1163" s="1096"/>
      <c r="AB1163" s="1096"/>
      <c r="AC1163" s="1096"/>
      <c r="AD1163" s="1096"/>
      <c r="AE1163" s="1096"/>
      <c r="AF1163" s="1096"/>
      <c r="AG1163" s="1096"/>
      <c r="AH1163" s="1097"/>
    </row>
    <row r="1164" spans="1:34" ht="22.5" customHeight="1" x14ac:dyDescent="0.2">
      <c r="A1164" s="1093"/>
      <c r="B1164" s="923"/>
      <c r="C1164" s="923"/>
      <c r="D1164" s="923"/>
      <c r="E1164" s="923"/>
      <c r="F1164" s="923"/>
      <c r="G1164" s="923"/>
      <c r="H1164" s="923"/>
      <c r="I1164" s="923"/>
      <c r="J1164" s="923"/>
      <c r="K1164" s="923"/>
      <c r="L1164" s="1094"/>
      <c r="M1164" s="1098"/>
      <c r="N1164" s="1099"/>
      <c r="O1164" s="1099"/>
      <c r="P1164" s="1099"/>
      <c r="Q1164" s="1099"/>
      <c r="R1164" s="1099"/>
      <c r="S1164" s="1099"/>
      <c r="T1164" s="1099"/>
      <c r="U1164" s="1099"/>
      <c r="V1164" s="1099"/>
      <c r="W1164" s="1100"/>
      <c r="X1164" s="1098"/>
      <c r="Y1164" s="1099"/>
      <c r="Z1164" s="1099"/>
      <c r="AA1164" s="1099"/>
      <c r="AB1164" s="1099"/>
      <c r="AC1164" s="1099"/>
      <c r="AD1164" s="1099"/>
      <c r="AE1164" s="1099"/>
      <c r="AF1164" s="1099"/>
      <c r="AG1164" s="1099"/>
      <c r="AH1164" s="1100"/>
    </row>
    <row r="1165" spans="1:34" x14ac:dyDescent="0.2">
      <c r="A1165" s="714" t="s">
        <v>1885</v>
      </c>
      <c r="B1165" s="715"/>
      <c r="C1165" s="715"/>
      <c r="D1165" s="715"/>
      <c r="E1165" s="715"/>
      <c r="F1165" s="715"/>
      <c r="G1165" s="715"/>
      <c r="H1165" s="715"/>
      <c r="I1165" s="715"/>
      <c r="J1165" s="715"/>
      <c r="K1165" s="715"/>
      <c r="L1165" s="716"/>
      <c r="M1165" s="717">
        <v>23742</v>
      </c>
      <c r="N1165" s="718"/>
      <c r="O1165" s="718"/>
      <c r="P1165" s="718"/>
      <c r="Q1165" s="718"/>
      <c r="R1165" s="718"/>
      <c r="S1165" s="718"/>
      <c r="T1165" s="718"/>
      <c r="U1165" s="718"/>
      <c r="V1165" s="718"/>
      <c r="W1165" s="719"/>
      <c r="X1165" s="717">
        <v>25512</v>
      </c>
      <c r="Y1165" s="718"/>
      <c r="Z1165" s="718"/>
      <c r="AA1165" s="718"/>
      <c r="AB1165" s="718"/>
      <c r="AC1165" s="718"/>
      <c r="AD1165" s="718"/>
      <c r="AE1165" s="718"/>
      <c r="AF1165" s="718"/>
      <c r="AG1165" s="718"/>
      <c r="AH1165" s="719"/>
    </row>
    <row r="1166" spans="1:34" x14ac:dyDescent="0.2">
      <c r="A1166" s="714" t="s">
        <v>1886</v>
      </c>
      <c r="B1166" s="715"/>
      <c r="C1166" s="715"/>
      <c r="D1166" s="715"/>
      <c r="E1166" s="715"/>
      <c r="F1166" s="715"/>
      <c r="G1166" s="715"/>
      <c r="H1166" s="715"/>
      <c r="I1166" s="715"/>
      <c r="J1166" s="715"/>
      <c r="K1166" s="715"/>
      <c r="L1166" s="716"/>
      <c r="M1166" s="717">
        <v>0</v>
      </c>
      <c r="N1166" s="718"/>
      <c r="O1166" s="718"/>
      <c r="P1166" s="718"/>
      <c r="Q1166" s="718"/>
      <c r="R1166" s="718"/>
      <c r="S1166" s="718"/>
      <c r="T1166" s="718"/>
      <c r="U1166" s="718"/>
      <c r="V1166" s="718"/>
      <c r="W1166" s="719"/>
      <c r="X1166" s="717">
        <v>0</v>
      </c>
      <c r="Y1166" s="718"/>
      <c r="Z1166" s="718"/>
      <c r="AA1166" s="718"/>
      <c r="AB1166" s="718"/>
      <c r="AC1166" s="718"/>
      <c r="AD1166" s="718"/>
      <c r="AE1166" s="718"/>
      <c r="AF1166" s="718"/>
      <c r="AG1166" s="718"/>
      <c r="AH1166" s="719"/>
    </row>
    <row r="1167" spans="1:34" x14ac:dyDescent="0.2">
      <c r="A1167" s="714" t="s">
        <v>1888</v>
      </c>
      <c r="B1167" s="715"/>
      <c r="C1167" s="715"/>
      <c r="D1167" s="715"/>
      <c r="E1167" s="715"/>
      <c r="F1167" s="715"/>
      <c r="G1167" s="715"/>
      <c r="H1167" s="715"/>
      <c r="I1167" s="715"/>
      <c r="J1167" s="715"/>
      <c r="K1167" s="715"/>
      <c r="L1167" s="716"/>
      <c r="M1167" s="717"/>
      <c r="N1167" s="718"/>
      <c r="O1167" s="718"/>
      <c r="P1167" s="718"/>
      <c r="Q1167" s="718"/>
      <c r="R1167" s="718"/>
      <c r="S1167" s="718"/>
      <c r="T1167" s="718"/>
      <c r="U1167" s="718"/>
      <c r="V1167" s="718"/>
      <c r="W1167" s="719"/>
      <c r="X1167" s="717"/>
      <c r="Y1167" s="718"/>
      <c r="Z1167" s="718"/>
      <c r="AA1167" s="718"/>
      <c r="AB1167" s="718"/>
      <c r="AC1167" s="718"/>
      <c r="AD1167" s="718"/>
      <c r="AE1167" s="718"/>
      <c r="AF1167" s="718"/>
      <c r="AG1167" s="718"/>
      <c r="AH1167" s="719"/>
    </row>
    <row r="1168" spans="1:34" x14ac:dyDescent="0.2">
      <c r="A1168" s="838" t="s">
        <v>1889</v>
      </c>
      <c r="B1168" s="839"/>
      <c r="C1168" s="839"/>
      <c r="D1168" s="839"/>
      <c r="E1168" s="839"/>
      <c r="F1168" s="839"/>
      <c r="G1168" s="839"/>
      <c r="H1168" s="839"/>
      <c r="I1168" s="839"/>
      <c r="J1168" s="839"/>
      <c r="K1168" s="839"/>
      <c r="L1168" s="840"/>
      <c r="M1168" s="717"/>
      <c r="N1168" s="718"/>
      <c r="O1168" s="718"/>
      <c r="P1168" s="718"/>
      <c r="Q1168" s="718"/>
      <c r="R1168" s="718"/>
      <c r="S1168" s="718"/>
      <c r="T1168" s="718"/>
      <c r="U1168" s="718"/>
      <c r="V1168" s="718"/>
      <c r="W1168" s="719"/>
      <c r="X1168" s="717"/>
      <c r="Y1168" s="718"/>
      <c r="Z1168" s="718"/>
      <c r="AA1168" s="718"/>
      <c r="AB1168" s="718"/>
      <c r="AC1168" s="718"/>
      <c r="AD1168" s="718"/>
      <c r="AE1168" s="718"/>
      <c r="AF1168" s="718"/>
      <c r="AG1168" s="718"/>
      <c r="AH1168" s="719"/>
    </row>
    <row r="1169" spans="1:36" x14ac:dyDescent="0.2">
      <c r="A1169" s="838" t="s">
        <v>1890</v>
      </c>
      <c r="B1169" s="839"/>
      <c r="C1169" s="839"/>
      <c r="D1169" s="839"/>
      <c r="E1169" s="839"/>
      <c r="F1169" s="839"/>
      <c r="G1169" s="839"/>
      <c r="H1169" s="839"/>
      <c r="I1169" s="839"/>
      <c r="J1169" s="839"/>
      <c r="K1169" s="839"/>
      <c r="L1169" s="840"/>
      <c r="M1169" s="1088">
        <v>0.22</v>
      </c>
      <c r="N1169" s="1089"/>
      <c r="O1169" s="1089"/>
      <c r="P1169" s="1089"/>
      <c r="Q1169" s="1089"/>
      <c r="R1169" s="1089"/>
      <c r="S1169" s="1089"/>
      <c r="T1169" s="1089"/>
      <c r="U1169" s="1089"/>
      <c r="V1169" s="1089"/>
      <c r="W1169" s="1090"/>
      <c r="X1169" s="1088">
        <v>0.22</v>
      </c>
      <c r="Y1169" s="1089"/>
      <c r="Z1169" s="1089"/>
      <c r="AA1169" s="1089"/>
      <c r="AB1169" s="1089"/>
      <c r="AC1169" s="1089"/>
      <c r="AD1169" s="1089"/>
      <c r="AE1169" s="1089"/>
      <c r="AF1169" s="1089"/>
      <c r="AG1169" s="1089"/>
      <c r="AH1169" s="1090"/>
    </row>
    <row r="1170" spans="1:36" x14ac:dyDescent="0.2">
      <c r="A1170" s="838" t="s">
        <v>1891</v>
      </c>
      <c r="B1170" s="839"/>
      <c r="C1170" s="839"/>
      <c r="D1170" s="839"/>
      <c r="E1170" s="839"/>
      <c r="F1170" s="839"/>
      <c r="G1170" s="839"/>
      <c r="H1170" s="839"/>
      <c r="I1170" s="839"/>
      <c r="J1170" s="839"/>
      <c r="K1170" s="839"/>
      <c r="L1170" s="840"/>
      <c r="M1170" s="717">
        <f>(M1161+M1165)*M1169%*100</f>
        <v>18797.900000000001</v>
      </c>
      <c r="N1170" s="718"/>
      <c r="O1170" s="718"/>
      <c r="P1170" s="718"/>
      <c r="Q1170" s="718"/>
      <c r="R1170" s="718"/>
      <c r="S1170" s="718"/>
      <c r="T1170" s="718"/>
      <c r="U1170" s="718"/>
      <c r="V1170" s="718"/>
      <c r="W1170" s="719"/>
      <c r="X1170" s="717">
        <f>(X1161+X1165)*X1169%*100</f>
        <v>13752.64</v>
      </c>
      <c r="Y1170" s="718"/>
      <c r="Z1170" s="718"/>
      <c r="AA1170" s="718"/>
      <c r="AB1170" s="718"/>
      <c r="AC1170" s="718"/>
      <c r="AD1170" s="718"/>
      <c r="AE1170" s="718"/>
      <c r="AF1170" s="718"/>
      <c r="AG1170" s="718"/>
      <c r="AH1170" s="719"/>
    </row>
    <row r="1171" spans="1:36" x14ac:dyDescent="0.2">
      <c r="A1171" s="838" t="s">
        <v>1892</v>
      </c>
      <c r="B1171" s="839"/>
      <c r="C1171" s="839"/>
      <c r="D1171" s="839"/>
      <c r="E1171" s="839"/>
      <c r="F1171" s="839"/>
      <c r="G1171" s="839"/>
      <c r="H1171" s="839"/>
      <c r="I1171" s="839"/>
      <c r="J1171" s="839"/>
      <c r="K1171" s="839"/>
      <c r="L1171" s="840"/>
      <c r="M1171" s="717">
        <v>18797</v>
      </c>
      <c r="N1171" s="718"/>
      <c r="O1171" s="718"/>
      <c r="P1171" s="718"/>
      <c r="Q1171" s="718"/>
      <c r="R1171" s="718"/>
      <c r="S1171" s="718"/>
      <c r="T1171" s="718"/>
      <c r="U1171" s="718"/>
      <c r="V1171" s="718"/>
      <c r="W1171" s="719"/>
      <c r="X1171" s="717">
        <v>13753</v>
      </c>
      <c r="Y1171" s="718"/>
      <c r="Z1171" s="718"/>
      <c r="AA1171" s="718"/>
      <c r="AB1171" s="718"/>
      <c r="AC1171" s="718"/>
      <c r="AD1171" s="718"/>
      <c r="AE1171" s="718"/>
      <c r="AF1171" s="718"/>
      <c r="AG1171" s="718"/>
      <c r="AH1171" s="719"/>
    </row>
    <row r="1172" spans="1:36" s="272" customFormat="1" x14ac:dyDescent="0.2">
      <c r="A1172" s="838" t="s">
        <v>1893</v>
      </c>
      <c r="B1172" s="839"/>
      <c r="C1172" s="839"/>
      <c r="D1172" s="839"/>
      <c r="E1172" s="839"/>
      <c r="F1172" s="839"/>
      <c r="G1172" s="839"/>
      <c r="H1172" s="839"/>
      <c r="I1172" s="839"/>
      <c r="J1172" s="839"/>
      <c r="K1172" s="839"/>
      <c r="L1172" s="840"/>
      <c r="M1172" s="717">
        <v>5045</v>
      </c>
      <c r="N1172" s="718"/>
      <c r="O1172" s="718"/>
      <c r="P1172" s="718"/>
      <c r="Q1172" s="718"/>
      <c r="R1172" s="718"/>
      <c r="S1172" s="718"/>
      <c r="T1172" s="718"/>
      <c r="U1172" s="718"/>
      <c r="V1172" s="718"/>
      <c r="W1172" s="719"/>
      <c r="X1172" s="717">
        <v>-3477</v>
      </c>
      <c r="Y1172" s="718"/>
      <c r="Z1172" s="718"/>
      <c r="AA1172" s="718"/>
      <c r="AB1172" s="718"/>
      <c r="AC1172" s="718"/>
      <c r="AD1172" s="718"/>
      <c r="AE1172" s="718"/>
      <c r="AF1172" s="718"/>
      <c r="AG1172" s="718"/>
      <c r="AH1172" s="719"/>
    </row>
    <row r="1173" spans="1:36" x14ac:dyDescent="0.2">
      <c r="A1173" s="838" t="s">
        <v>1894</v>
      </c>
      <c r="B1173" s="839"/>
      <c r="C1173" s="839"/>
      <c r="D1173" s="839"/>
      <c r="E1173" s="839"/>
      <c r="F1173" s="839"/>
      <c r="G1173" s="839"/>
      <c r="H1173" s="839"/>
      <c r="I1173" s="839"/>
      <c r="J1173" s="839"/>
      <c r="K1173" s="839"/>
      <c r="L1173" s="840"/>
      <c r="M1173" s="717">
        <v>0</v>
      </c>
      <c r="N1173" s="718"/>
      <c r="O1173" s="718"/>
      <c r="P1173" s="718"/>
      <c r="Q1173" s="718"/>
      <c r="R1173" s="718"/>
      <c r="S1173" s="718"/>
      <c r="T1173" s="718"/>
      <c r="U1173" s="718"/>
      <c r="V1173" s="718"/>
      <c r="W1173" s="719"/>
      <c r="X1173" s="717">
        <v>3191</v>
      </c>
      <c r="Y1173" s="718"/>
      <c r="Z1173" s="718"/>
      <c r="AA1173" s="718"/>
      <c r="AB1173" s="718"/>
      <c r="AC1173" s="718"/>
      <c r="AD1173" s="718"/>
      <c r="AE1173" s="718"/>
      <c r="AF1173" s="718"/>
      <c r="AG1173" s="718"/>
      <c r="AH1173" s="719"/>
      <c r="AJ1173" s="271" t="s">
        <v>2378</v>
      </c>
    </row>
    <row r="1174" spans="1:36" x14ac:dyDescent="0.2">
      <c r="A1174" s="838" t="s">
        <v>1895</v>
      </c>
      <c r="B1174" s="839"/>
      <c r="C1174" s="839"/>
      <c r="D1174" s="839"/>
      <c r="E1174" s="839"/>
      <c r="F1174" s="839"/>
      <c r="G1174" s="839"/>
      <c r="H1174" s="839"/>
      <c r="I1174" s="839"/>
      <c r="J1174" s="839"/>
      <c r="K1174" s="839"/>
      <c r="L1174" s="840"/>
      <c r="M1174" s="717">
        <v>-5414</v>
      </c>
      <c r="N1174" s="718"/>
      <c r="O1174" s="718"/>
      <c r="P1174" s="718"/>
      <c r="Q1174" s="718"/>
      <c r="R1174" s="718"/>
      <c r="S1174" s="718"/>
      <c r="T1174" s="718"/>
      <c r="U1174" s="718"/>
      <c r="V1174" s="718"/>
      <c r="W1174" s="719"/>
      <c r="X1174" s="717">
        <v>-8125</v>
      </c>
      <c r="Y1174" s="718"/>
      <c r="Z1174" s="718"/>
      <c r="AA1174" s="718"/>
      <c r="AB1174" s="718"/>
      <c r="AC1174" s="718"/>
      <c r="AD1174" s="718"/>
      <c r="AE1174" s="718"/>
      <c r="AF1174" s="718"/>
      <c r="AG1174" s="718"/>
      <c r="AH1174" s="719"/>
      <c r="AJ1174" s="271" t="s">
        <v>2378</v>
      </c>
    </row>
    <row r="1175" spans="1:36" x14ac:dyDescent="0.2">
      <c r="A1175" s="838" t="s">
        <v>1896</v>
      </c>
      <c r="B1175" s="839"/>
      <c r="C1175" s="839"/>
      <c r="D1175" s="839"/>
      <c r="E1175" s="839"/>
      <c r="F1175" s="839"/>
      <c r="G1175" s="839"/>
      <c r="H1175" s="839"/>
      <c r="I1175" s="839"/>
      <c r="J1175" s="839"/>
      <c r="K1175" s="839"/>
      <c r="L1175" s="840"/>
      <c r="M1175" s="717">
        <v>-2711</v>
      </c>
      <c r="N1175" s="718"/>
      <c r="O1175" s="718"/>
      <c r="P1175" s="718"/>
      <c r="Q1175" s="718"/>
      <c r="R1175" s="718"/>
      <c r="S1175" s="718"/>
      <c r="T1175" s="718"/>
      <c r="U1175" s="718"/>
      <c r="V1175" s="718"/>
      <c r="W1175" s="719"/>
      <c r="X1175" s="717">
        <v>-3209</v>
      </c>
      <c r="Y1175" s="718"/>
      <c r="Z1175" s="718"/>
      <c r="AA1175" s="718"/>
      <c r="AB1175" s="718"/>
      <c r="AC1175" s="718"/>
      <c r="AD1175" s="718"/>
      <c r="AE1175" s="718"/>
      <c r="AF1175" s="718"/>
      <c r="AG1175" s="718"/>
      <c r="AH1175" s="719"/>
      <c r="AJ1175" s="271" t="s">
        <v>2378</v>
      </c>
    </row>
    <row r="1176" spans="1:36" x14ac:dyDescent="0.2">
      <c r="A1176" s="838" t="s">
        <v>1893</v>
      </c>
      <c r="B1176" s="839"/>
      <c r="C1176" s="839"/>
      <c r="D1176" s="839"/>
      <c r="E1176" s="839"/>
      <c r="F1176" s="839"/>
      <c r="G1176" s="839"/>
      <c r="H1176" s="839"/>
      <c r="I1176" s="839"/>
      <c r="J1176" s="839"/>
      <c r="K1176" s="839"/>
      <c r="L1176" s="840"/>
      <c r="M1176" s="717">
        <v>-2711</v>
      </c>
      <c r="N1176" s="718"/>
      <c r="O1176" s="718"/>
      <c r="P1176" s="718"/>
      <c r="Q1176" s="718"/>
      <c r="R1176" s="718"/>
      <c r="S1176" s="718"/>
      <c r="T1176" s="718"/>
      <c r="U1176" s="718"/>
      <c r="V1176" s="718"/>
      <c r="W1176" s="719"/>
      <c r="X1176" s="717">
        <v>-3209</v>
      </c>
      <c r="Y1176" s="718"/>
      <c r="Z1176" s="718"/>
      <c r="AA1176" s="718"/>
      <c r="AB1176" s="718"/>
      <c r="AC1176" s="718"/>
      <c r="AD1176" s="718"/>
      <c r="AE1176" s="718"/>
      <c r="AF1176" s="718"/>
      <c r="AG1176" s="718"/>
      <c r="AH1176" s="719"/>
      <c r="AJ1176" s="271" t="s">
        <v>2378</v>
      </c>
    </row>
    <row r="1177" spans="1:36" x14ac:dyDescent="0.2">
      <c r="A1177" s="714" t="s">
        <v>1894</v>
      </c>
      <c r="B1177" s="715"/>
      <c r="C1177" s="715"/>
      <c r="D1177" s="715"/>
      <c r="E1177" s="715"/>
      <c r="F1177" s="715"/>
      <c r="G1177" s="715"/>
      <c r="H1177" s="715"/>
      <c r="I1177" s="715"/>
      <c r="J1177" s="715"/>
      <c r="K1177" s="715"/>
      <c r="L1177" s="716"/>
      <c r="M1177" s="717"/>
      <c r="N1177" s="718"/>
      <c r="O1177" s="718"/>
      <c r="P1177" s="718"/>
      <c r="Q1177" s="718"/>
      <c r="R1177" s="718"/>
      <c r="S1177" s="718"/>
      <c r="T1177" s="718"/>
      <c r="U1177" s="718"/>
      <c r="V1177" s="718"/>
      <c r="W1177" s="719"/>
      <c r="X1177" s="717"/>
      <c r="Y1177" s="718"/>
      <c r="Z1177" s="718"/>
      <c r="AA1177" s="718"/>
      <c r="AB1177" s="718"/>
      <c r="AC1177" s="718"/>
      <c r="AD1177" s="718"/>
      <c r="AE1177" s="718"/>
      <c r="AF1177" s="718"/>
      <c r="AG1177" s="718"/>
      <c r="AH1177" s="719"/>
    </row>
    <row r="1178" spans="1:36" x14ac:dyDescent="0.2">
      <c r="A1178" s="714" t="s">
        <v>1798</v>
      </c>
      <c r="B1178" s="715"/>
      <c r="C1178" s="715"/>
      <c r="D1178" s="715"/>
      <c r="E1178" s="715"/>
      <c r="F1178" s="715"/>
      <c r="G1178" s="715"/>
      <c r="H1178" s="715"/>
      <c r="I1178" s="715"/>
      <c r="J1178" s="715"/>
      <c r="K1178" s="715"/>
      <c r="L1178" s="716"/>
      <c r="M1178" s="717"/>
      <c r="N1178" s="718"/>
      <c r="O1178" s="718"/>
      <c r="P1178" s="718"/>
      <c r="Q1178" s="718"/>
      <c r="R1178" s="718"/>
      <c r="S1178" s="718"/>
      <c r="T1178" s="718"/>
      <c r="U1178" s="718"/>
      <c r="V1178" s="718"/>
      <c r="W1178" s="719"/>
      <c r="X1178" s="717"/>
      <c r="Y1178" s="718"/>
      <c r="Z1178" s="718"/>
      <c r="AA1178" s="718"/>
      <c r="AB1178" s="718"/>
      <c r="AC1178" s="718"/>
      <c r="AD1178" s="718"/>
      <c r="AE1178" s="718"/>
      <c r="AF1178" s="718"/>
      <c r="AG1178" s="718"/>
      <c r="AH1178" s="719"/>
    </row>
    <row r="1179" spans="1:36" x14ac:dyDescent="0.2">
      <c r="A1179" s="451"/>
      <c r="B1179" s="451"/>
      <c r="C1179" s="451"/>
      <c r="D1179" s="451"/>
      <c r="E1179" s="451"/>
      <c r="F1179" s="451"/>
      <c r="G1179" s="451"/>
      <c r="H1179" s="451"/>
      <c r="I1179" s="451"/>
      <c r="J1179" s="451"/>
      <c r="K1179" s="451"/>
      <c r="L1179" s="451"/>
      <c r="M1179" s="467"/>
      <c r="N1179" s="467"/>
      <c r="O1179" s="467"/>
      <c r="P1179" s="467"/>
      <c r="Q1179" s="467"/>
      <c r="R1179" s="467"/>
      <c r="S1179" s="467"/>
      <c r="T1179" s="467"/>
      <c r="U1179" s="467"/>
      <c r="V1179" s="467"/>
      <c r="W1179" s="467"/>
      <c r="X1179" s="467"/>
      <c r="Y1179" s="467"/>
      <c r="Z1179" s="467"/>
      <c r="AA1179" s="467"/>
      <c r="AB1179" s="467"/>
      <c r="AC1179" s="467"/>
      <c r="AD1179" s="467"/>
      <c r="AE1179" s="467"/>
      <c r="AF1179" s="467"/>
      <c r="AG1179" s="467"/>
      <c r="AH1179" s="467"/>
    </row>
    <row r="1180" spans="1:36" x14ac:dyDescent="0.2">
      <c r="A1180" s="729" t="s">
        <v>2793</v>
      </c>
      <c r="B1180" s="729"/>
      <c r="C1180" s="729"/>
      <c r="D1180" s="729"/>
      <c r="E1180" s="729"/>
      <c r="F1180" s="729"/>
      <c r="G1180" s="729"/>
      <c r="H1180" s="729"/>
      <c r="I1180" s="729"/>
      <c r="J1180" s="729"/>
      <c r="K1180" s="729"/>
      <c r="L1180" s="729"/>
      <c r="M1180" s="729"/>
      <c r="N1180" s="729"/>
      <c r="O1180" s="729"/>
      <c r="P1180" s="729"/>
      <c r="Q1180" s="729"/>
      <c r="R1180" s="729"/>
      <c r="S1180" s="729"/>
      <c r="T1180" s="729"/>
      <c r="U1180" s="729"/>
      <c r="V1180" s="729"/>
      <c r="W1180" s="729"/>
      <c r="X1180" s="729"/>
      <c r="Y1180" s="729"/>
      <c r="Z1180" s="729"/>
      <c r="AA1180" s="729"/>
      <c r="AB1180" s="729"/>
      <c r="AC1180" s="729"/>
      <c r="AD1180" s="729"/>
      <c r="AE1180" s="729"/>
      <c r="AF1180" s="729"/>
      <c r="AG1180" s="729"/>
      <c r="AH1180" s="729"/>
    </row>
    <row r="1181" spans="1:36" x14ac:dyDescent="0.2">
      <c r="A1181" s="729"/>
      <c r="B1181" s="729"/>
      <c r="C1181" s="729"/>
      <c r="D1181" s="729"/>
      <c r="E1181" s="729"/>
      <c r="F1181" s="729"/>
      <c r="G1181" s="729"/>
      <c r="H1181" s="729"/>
      <c r="I1181" s="729"/>
      <c r="J1181" s="729"/>
      <c r="K1181" s="729"/>
      <c r="L1181" s="729"/>
      <c r="M1181" s="729"/>
      <c r="N1181" s="729"/>
      <c r="O1181" s="729"/>
      <c r="P1181" s="729"/>
      <c r="Q1181" s="729"/>
      <c r="R1181" s="729"/>
      <c r="S1181" s="729"/>
      <c r="T1181" s="729"/>
      <c r="U1181" s="729"/>
      <c r="V1181" s="729"/>
      <c r="W1181" s="729"/>
      <c r="X1181" s="729"/>
      <c r="Y1181" s="729"/>
      <c r="Z1181" s="729"/>
      <c r="AA1181" s="729"/>
      <c r="AB1181" s="729"/>
      <c r="AC1181" s="729"/>
      <c r="AD1181" s="729"/>
      <c r="AE1181" s="729"/>
      <c r="AF1181" s="729"/>
      <c r="AG1181" s="729"/>
      <c r="AH1181" s="729"/>
    </row>
    <row r="1182" spans="1:36" x14ac:dyDescent="0.2">
      <c r="A1182" s="729"/>
      <c r="B1182" s="729"/>
      <c r="C1182" s="729"/>
      <c r="D1182" s="729"/>
      <c r="E1182" s="729"/>
      <c r="F1182" s="729"/>
      <c r="G1182" s="729"/>
      <c r="H1182" s="729"/>
      <c r="I1182" s="729"/>
      <c r="J1182" s="729"/>
      <c r="K1182" s="729"/>
      <c r="L1182" s="729"/>
      <c r="M1182" s="729"/>
      <c r="N1182" s="729"/>
      <c r="O1182" s="729"/>
      <c r="P1182" s="729"/>
      <c r="Q1182" s="729"/>
      <c r="R1182" s="729"/>
      <c r="S1182" s="729"/>
      <c r="T1182" s="729"/>
      <c r="U1182" s="729"/>
      <c r="V1182" s="729"/>
      <c r="W1182" s="729"/>
      <c r="X1182" s="729"/>
      <c r="Y1182" s="729"/>
      <c r="Z1182" s="729"/>
      <c r="AA1182" s="729"/>
      <c r="AB1182" s="729"/>
      <c r="AC1182" s="729"/>
      <c r="AD1182" s="729"/>
      <c r="AE1182" s="729"/>
      <c r="AF1182" s="729"/>
      <c r="AG1182" s="729"/>
      <c r="AH1182" s="729"/>
    </row>
    <row r="1183" spans="1:36" x14ac:dyDescent="0.2">
      <c r="A1183" s="459"/>
      <c r="B1183" s="459"/>
      <c r="C1183" s="459"/>
      <c r="D1183" s="459"/>
      <c r="E1183" s="459"/>
      <c r="F1183" s="459"/>
      <c r="G1183" s="459"/>
      <c r="H1183" s="459"/>
      <c r="I1183" s="459"/>
      <c r="J1183" s="459"/>
      <c r="K1183" s="459"/>
      <c r="L1183" s="459"/>
      <c r="M1183" s="459"/>
      <c r="N1183" s="459"/>
      <c r="O1183" s="459"/>
      <c r="P1183" s="459"/>
      <c r="Q1183" s="459"/>
      <c r="R1183" s="459"/>
      <c r="S1183" s="459"/>
      <c r="T1183" s="459"/>
      <c r="U1183" s="459"/>
      <c r="V1183" s="459"/>
      <c r="W1183" s="459"/>
      <c r="X1183" s="459"/>
      <c r="Y1183" s="459"/>
      <c r="Z1183" s="459"/>
      <c r="AA1183" s="459"/>
      <c r="AB1183" s="459"/>
      <c r="AC1183" s="459"/>
      <c r="AD1183" s="459"/>
      <c r="AE1183" s="459"/>
      <c r="AF1183" s="459"/>
      <c r="AG1183" s="459"/>
      <c r="AH1183" s="459"/>
    </row>
    <row r="1184" spans="1:36" ht="29.25" hidden="1" customHeight="1" x14ac:dyDescent="0.2">
      <c r="A1184" s="1023" t="s">
        <v>2347</v>
      </c>
      <c r="B1184" s="1023"/>
      <c r="C1184" s="1023"/>
      <c r="D1184" s="1023"/>
      <c r="E1184" s="1023"/>
      <c r="F1184" s="1023"/>
      <c r="G1184" s="1023"/>
      <c r="H1184" s="1023"/>
      <c r="I1184" s="1023"/>
      <c r="J1184" s="1023"/>
      <c r="K1184" s="1023"/>
      <c r="L1184" s="1023"/>
      <c r="M1184" s="1023"/>
      <c r="N1184" s="1023"/>
      <c r="O1184" s="1023"/>
      <c r="P1184" s="1023"/>
      <c r="Q1184" s="1023"/>
      <c r="R1184" s="1023"/>
      <c r="S1184" s="1023"/>
      <c r="T1184" s="1023"/>
      <c r="U1184" s="1023"/>
      <c r="V1184" s="1023"/>
      <c r="W1184" s="1023"/>
      <c r="X1184" s="1023"/>
      <c r="Y1184" s="1023"/>
      <c r="Z1184" s="1023"/>
      <c r="AA1184" s="1023"/>
      <c r="AB1184" s="1023"/>
      <c r="AC1184" s="1023"/>
      <c r="AD1184" s="1023"/>
      <c r="AE1184" s="1023"/>
      <c r="AF1184" s="1023"/>
      <c r="AG1184" s="1023"/>
      <c r="AH1184" s="1023"/>
    </row>
    <row r="1185" spans="1:36" hidden="1" x14ac:dyDescent="0.2"/>
    <row r="1186" spans="1:36" hidden="1" x14ac:dyDescent="0.2">
      <c r="A1186" s="447">
        <v>13</v>
      </c>
      <c r="B1186" s="447"/>
      <c r="C1186" s="447"/>
      <c r="D1186" s="447" t="s">
        <v>1770</v>
      </c>
      <c r="E1186" s="447"/>
      <c r="F1186" s="447"/>
      <c r="G1186" s="447"/>
      <c r="H1186" s="447"/>
      <c r="I1186" s="447"/>
      <c r="J1186" s="447"/>
      <c r="K1186" s="447"/>
    </row>
    <row r="1187" spans="1:36" hidden="1" x14ac:dyDescent="0.2"/>
    <row r="1188" spans="1:36" hidden="1" x14ac:dyDescent="0.2">
      <c r="A1188" s="421" t="s">
        <v>1897</v>
      </c>
    </row>
    <row r="1189" spans="1:36" hidden="1" x14ac:dyDescent="0.2"/>
    <row r="1190" spans="1:36" hidden="1" x14ac:dyDescent="0.2">
      <c r="A1190" s="1067" t="s">
        <v>1529</v>
      </c>
      <c r="B1190" s="1068"/>
      <c r="C1190" s="1068"/>
      <c r="D1190" s="1068"/>
      <c r="E1190" s="1068"/>
      <c r="F1190" s="1068"/>
      <c r="G1190" s="1068"/>
      <c r="H1190" s="1068"/>
      <c r="I1190" s="1068"/>
      <c r="J1190" s="1068"/>
      <c r="K1190" s="1068"/>
      <c r="L1190" s="1068"/>
      <c r="M1190" s="1068"/>
      <c r="N1190" s="1068"/>
      <c r="O1190" s="1068"/>
      <c r="P1190" s="1069"/>
      <c r="Q1190" s="1067" t="s">
        <v>510</v>
      </c>
      <c r="R1190" s="1068"/>
      <c r="S1190" s="1068"/>
      <c r="T1190" s="1068"/>
      <c r="U1190" s="1068"/>
      <c r="V1190" s="1068"/>
      <c r="W1190" s="1068"/>
      <c r="X1190" s="1068"/>
      <c r="Y1190" s="1069"/>
      <c r="Z1190" s="1013" t="s">
        <v>633</v>
      </c>
      <c r="AA1190" s="1014"/>
      <c r="AB1190" s="1014"/>
      <c r="AC1190" s="1014"/>
      <c r="AD1190" s="1014"/>
      <c r="AE1190" s="1014"/>
      <c r="AF1190" s="1014"/>
      <c r="AG1190" s="1014"/>
      <c r="AH1190" s="1015"/>
    </row>
    <row r="1191" spans="1:36" hidden="1" x14ac:dyDescent="0.2">
      <c r="A1191" s="1070"/>
      <c r="B1191" s="1071"/>
      <c r="C1191" s="1071"/>
      <c r="D1191" s="1071"/>
      <c r="E1191" s="1071"/>
      <c r="F1191" s="1071"/>
      <c r="G1191" s="1071"/>
      <c r="H1191" s="1071"/>
      <c r="I1191" s="1071"/>
      <c r="J1191" s="1071"/>
      <c r="K1191" s="1071"/>
      <c r="L1191" s="1071"/>
      <c r="M1191" s="1071"/>
      <c r="N1191" s="1071"/>
      <c r="O1191" s="1071"/>
      <c r="P1191" s="1072"/>
      <c r="Q1191" s="1070"/>
      <c r="R1191" s="1071"/>
      <c r="S1191" s="1071"/>
      <c r="T1191" s="1071"/>
      <c r="U1191" s="1071"/>
      <c r="V1191" s="1071"/>
      <c r="W1191" s="1071"/>
      <c r="X1191" s="1071"/>
      <c r="Y1191" s="1072"/>
      <c r="Z1191" s="1016"/>
      <c r="AA1191" s="1017"/>
      <c r="AB1191" s="1017"/>
      <c r="AC1191" s="1017"/>
      <c r="AD1191" s="1017"/>
      <c r="AE1191" s="1017"/>
      <c r="AF1191" s="1017"/>
      <c r="AG1191" s="1017"/>
      <c r="AH1191" s="1018"/>
    </row>
    <row r="1192" spans="1:36" hidden="1" x14ac:dyDescent="0.2">
      <c r="A1192" s="720" t="s">
        <v>1898</v>
      </c>
      <c r="B1192" s="721"/>
      <c r="C1192" s="721"/>
      <c r="D1192" s="721"/>
      <c r="E1192" s="721"/>
      <c r="F1192" s="721"/>
      <c r="G1192" s="721"/>
      <c r="H1192" s="721"/>
      <c r="I1192" s="721"/>
      <c r="J1192" s="721"/>
      <c r="K1192" s="721"/>
      <c r="L1192" s="721"/>
      <c r="M1192" s="721"/>
      <c r="N1192" s="721"/>
      <c r="O1192" s="721"/>
      <c r="P1192" s="722"/>
      <c r="Q1192" s="717">
        <f>SUM(Q1193:Y1194)</f>
        <v>0</v>
      </c>
      <c r="R1192" s="718"/>
      <c r="S1192" s="718"/>
      <c r="T1192" s="718"/>
      <c r="U1192" s="718"/>
      <c r="V1192" s="718"/>
      <c r="W1192" s="718"/>
      <c r="X1192" s="718"/>
      <c r="Y1192" s="719"/>
      <c r="Z1192" s="717">
        <f>SUM(Z1193:AH1194)</f>
        <v>0</v>
      </c>
      <c r="AA1192" s="718"/>
      <c r="AB1192" s="718"/>
      <c r="AC1192" s="718"/>
      <c r="AD1192" s="718"/>
      <c r="AE1192" s="718"/>
      <c r="AF1192" s="718"/>
      <c r="AG1192" s="718"/>
      <c r="AH1192" s="719"/>
      <c r="AI1192" s="271" t="str">
        <f>IF(ROUND(Z1192-P!E67,0)=0,"","CHYBA")</f>
        <v/>
      </c>
      <c r="AJ1192" s="271" t="s">
        <v>2378</v>
      </c>
    </row>
    <row r="1193" spans="1:36" hidden="1" x14ac:dyDescent="0.2">
      <c r="A1193" s="714"/>
      <c r="B1193" s="715"/>
      <c r="C1193" s="715"/>
      <c r="D1193" s="715"/>
      <c r="E1193" s="715"/>
      <c r="F1193" s="715"/>
      <c r="G1193" s="715"/>
      <c r="H1193" s="715"/>
      <c r="I1193" s="715"/>
      <c r="J1193" s="715"/>
      <c r="K1193" s="715"/>
      <c r="L1193" s="715"/>
      <c r="M1193" s="715"/>
      <c r="N1193" s="715"/>
      <c r="O1193" s="715"/>
      <c r="P1193" s="716"/>
      <c r="Q1193" s="717"/>
      <c r="R1193" s="718"/>
      <c r="S1193" s="718"/>
      <c r="T1193" s="718"/>
      <c r="U1193" s="718"/>
      <c r="V1193" s="718"/>
      <c r="W1193" s="718"/>
      <c r="X1193" s="718"/>
      <c r="Y1193" s="719"/>
      <c r="Z1193" s="717"/>
      <c r="AA1193" s="718"/>
      <c r="AB1193" s="718"/>
      <c r="AC1193" s="718"/>
      <c r="AD1193" s="718"/>
      <c r="AE1193" s="718"/>
      <c r="AF1193" s="718"/>
      <c r="AG1193" s="718"/>
      <c r="AH1193" s="719"/>
      <c r="AI1193" s="271" t="str">
        <f>IF(ROUND(Q1192-P!D67,0)=0,"","CHYBA")</f>
        <v/>
      </c>
      <c r="AJ1193" s="271" t="s">
        <v>2378</v>
      </c>
    </row>
    <row r="1194" spans="1:36" hidden="1" x14ac:dyDescent="0.2">
      <c r="A1194" s="714"/>
      <c r="B1194" s="715"/>
      <c r="C1194" s="715"/>
      <c r="D1194" s="715"/>
      <c r="E1194" s="715"/>
      <c r="F1194" s="715"/>
      <c r="G1194" s="715"/>
      <c r="H1194" s="715"/>
      <c r="I1194" s="715"/>
      <c r="J1194" s="715"/>
      <c r="K1194" s="715"/>
      <c r="L1194" s="715"/>
      <c r="M1194" s="715"/>
      <c r="N1194" s="715"/>
      <c r="O1194" s="715"/>
      <c r="P1194" s="716"/>
      <c r="Q1194" s="717"/>
      <c r="R1194" s="718"/>
      <c r="S1194" s="718"/>
      <c r="T1194" s="718"/>
      <c r="U1194" s="718"/>
      <c r="V1194" s="718"/>
      <c r="W1194" s="718"/>
      <c r="X1194" s="718"/>
      <c r="Y1194" s="719"/>
      <c r="Z1194" s="717"/>
      <c r="AA1194" s="718"/>
      <c r="AB1194" s="718"/>
      <c r="AC1194" s="718"/>
      <c r="AD1194" s="718"/>
      <c r="AE1194" s="718"/>
      <c r="AF1194" s="718"/>
      <c r="AG1194" s="718"/>
      <c r="AH1194" s="719"/>
    </row>
    <row r="1195" spans="1:36" hidden="1" x14ac:dyDescent="0.2">
      <c r="A1195" s="720" t="s">
        <v>1899</v>
      </c>
      <c r="B1195" s="721"/>
      <c r="C1195" s="721"/>
      <c r="D1195" s="721"/>
      <c r="E1195" s="721"/>
      <c r="F1195" s="721"/>
      <c r="G1195" s="721"/>
      <c r="H1195" s="721"/>
      <c r="I1195" s="721"/>
      <c r="J1195" s="721"/>
      <c r="K1195" s="721"/>
      <c r="L1195" s="721"/>
      <c r="M1195" s="721"/>
      <c r="N1195" s="721"/>
      <c r="O1195" s="721"/>
      <c r="P1195" s="722"/>
      <c r="Q1195" s="717">
        <f>SUM(Q1196:Y1197)</f>
        <v>0</v>
      </c>
      <c r="R1195" s="718"/>
      <c r="S1195" s="718"/>
      <c r="T1195" s="718"/>
      <c r="U1195" s="718"/>
      <c r="V1195" s="718"/>
      <c r="W1195" s="718"/>
      <c r="X1195" s="718"/>
      <c r="Y1195" s="719"/>
      <c r="Z1195" s="717">
        <f>SUM(Z1196:AH1197)</f>
        <v>0</v>
      </c>
      <c r="AA1195" s="718"/>
      <c r="AB1195" s="718"/>
      <c r="AC1195" s="718"/>
      <c r="AD1195" s="718"/>
      <c r="AE1195" s="718"/>
      <c r="AF1195" s="718"/>
      <c r="AG1195" s="718"/>
      <c r="AH1195" s="719"/>
      <c r="AI1195" s="271" t="str">
        <f>IF(ROUND(Z1195-P!E68,0)=0,"","CHYBA")</f>
        <v/>
      </c>
      <c r="AJ1195" s="271" t="s">
        <v>2378</v>
      </c>
    </row>
    <row r="1196" spans="1:36" hidden="1" x14ac:dyDescent="0.2">
      <c r="A1196" s="714"/>
      <c r="B1196" s="715"/>
      <c r="C1196" s="715"/>
      <c r="D1196" s="715"/>
      <c r="E1196" s="715"/>
      <c r="F1196" s="715"/>
      <c r="G1196" s="715"/>
      <c r="H1196" s="715"/>
      <c r="I1196" s="715"/>
      <c r="J1196" s="715"/>
      <c r="K1196" s="715"/>
      <c r="L1196" s="715"/>
      <c r="M1196" s="715"/>
      <c r="N1196" s="715"/>
      <c r="O1196" s="715"/>
      <c r="P1196" s="716"/>
      <c r="Q1196" s="717"/>
      <c r="R1196" s="718"/>
      <c r="S1196" s="718"/>
      <c r="T1196" s="718"/>
      <c r="U1196" s="718"/>
      <c r="V1196" s="718"/>
      <c r="W1196" s="718"/>
      <c r="X1196" s="718"/>
      <c r="Y1196" s="719"/>
      <c r="Z1196" s="717"/>
      <c r="AA1196" s="718"/>
      <c r="AB1196" s="718"/>
      <c r="AC1196" s="718"/>
      <c r="AD1196" s="718"/>
      <c r="AE1196" s="718"/>
      <c r="AF1196" s="718"/>
      <c r="AG1196" s="718"/>
      <c r="AH1196" s="719"/>
      <c r="AI1196" s="271" t="str">
        <f>IF(ROUND(Q1195-P!D68,0)=0,"","CHYBA")</f>
        <v/>
      </c>
      <c r="AJ1196" s="271" t="s">
        <v>2378</v>
      </c>
    </row>
    <row r="1197" spans="1:36" hidden="1" x14ac:dyDescent="0.2">
      <c r="A1197" s="714"/>
      <c r="B1197" s="715"/>
      <c r="C1197" s="715"/>
      <c r="D1197" s="715"/>
      <c r="E1197" s="715"/>
      <c r="F1197" s="715"/>
      <c r="G1197" s="715"/>
      <c r="H1197" s="715"/>
      <c r="I1197" s="715"/>
      <c r="J1197" s="715"/>
      <c r="K1197" s="715"/>
      <c r="L1197" s="715"/>
      <c r="M1197" s="715"/>
      <c r="N1197" s="715"/>
      <c r="O1197" s="715"/>
      <c r="P1197" s="716"/>
      <c r="Q1197" s="717"/>
      <c r="R1197" s="718"/>
      <c r="S1197" s="718"/>
      <c r="T1197" s="718"/>
      <c r="U1197" s="718"/>
      <c r="V1197" s="718"/>
      <c r="W1197" s="718"/>
      <c r="X1197" s="718"/>
      <c r="Y1197" s="719"/>
      <c r="Z1197" s="717"/>
      <c r="AA1197" s="718"/>
      <c r="AB1197" s="718"/>
      <c r="AC1197" s="718"/>
      <c r="AD1197" s="718"/>
      <c r="AE1197" s="718"/>
      <c r="AF1197" s="718"/>
      <c r="AG1197" s="718"/>
      <c r="AH1197" s="719"/>
    </row>
    <row r="1198" spans="1:36" hidden="1" x14ac:dyDescent="0.2">
      <c r="A1198" s="720" t="s">
        <v>1900</v>
      </c>
      <c r="B1198" s="721"/>
      <c r="C1198" s="721"/>
      <c r="D1198" s="721"/>
      <c r="E1198" s="721"/>
      <c r="F1198" s="721"/>
      <c r="G1198" s="721"/>
      <c r="H1198" s="721"/>
      <c r="I1198" s="721"/>
      <c r="J1198" s="721"/>
      <c r="K1198" s="721"/>
      <c r="L1198" s="721"/>
      <c r="M1198" s="721"/>
      <c r="N1198" s="721"/>
      <c r="O1198" s="721"/>
      <c r="P1198" s="722"/>
      <c r="Q1198" s="717">
        <f>SUM(Q1199:Y1200)</f>
        <v>0</v>
      </c>
      <c r="R1198" s="718"/>
      <c r="S1198" s="718"/>
      <c r="T1198" s="718"/>
      <c r="U1198" s="718"/>
      <c r="V1198" s="718"/>
      <c r="W1198" s="718"/>
      <c r="X1198" s="718"/>
      <c r="Y1198" s="719"/>
      <c r="Z1198" s="717">
        <f>SUM(Z1199:AH1200)</f>
        <v>0</v>
      </c>
      <c r="AA1198" s="718"/>
      <c r="AB1198" s="718"/>
      <c r="AC1198" s="718"/>
      <c r="AD1198" s="718"/>
      <c r="AE1198" s="718"/>
      <c r="AF1198" s="718"/>
      <c r="AG1198" s="718"/>
      <c r="AH1198" s="719"/>
      <c r="AI1198" s="271" t="str">
        <f>IF(ROUND(Z1198-P!E69,0)=0,"","CHYBA")</f>
        <v/>
      </c>
      <c r="AJ1198" s="271" t="s">
        <v>2378</v>
      </c>
    </row>
    <row r="1199" spans="1:36" hidden="1" x14ac:dyDescent="0.2">
      <c r="A1199" s="838"/>
      <c r="B1199" s="839"/>
      <c r="C1199" s="839"/>
      <c r="D1199" s="839"/>
      <c r="E1199" s="839"/>
      <c r="F1199" s="839"/>
      <c r="G1199" s="839"/>
      <c r="H1199" s="839"/>
      <c r="I1199" s="839"/>
      <c r="J1199" s="839"/>
      <c r="K1199" s="839"/>
      <c r="L1199" s="839"/>
      <c r="M1199" s="839"/>
      <c r="N1199" s="839"/>
      <c r="O1199" s="839"/>
      <c r="P1199" s="840"/>
      <c r="Q1199" s="717"/>
      <c r="R1199" s="718"/>
      <c r="S1199" s="718"/>
      <c r="T1199" s="718"/>
      <c r="U1199" s="718"/>
      <c r="V1199" s="718"/>
      <c r="W1199" s="718"/>
      <c r="X1199" s="718"/>
      <c r="Y1199" s="719"/>
      <c r="Z1199" s="717"/>
      <c r="AA1199" s="718"/>
      <c r="AB1199" s="718"/>
      <c r="AC1199" s="718"/>
      <c r="AD1199" s="718"/>
      <c r="AE1199" s="718"/>
      <c r="AF1199" s="718"/>
      <c r="AG1199" s="718"/>
      <c r="AH1199" s="719"/>
      <c r="AI1199" s="271" t="str">
        <f>IF(ROUND(Q1198-P!D69,0)=0,"","CHYBA")</f>
        <v/>
      </c>
      <c r="AJ1199" s="271" t="s">
        <v>2378</v>
      </c>
    </row>
    <row r="1200" spans="1:36" hidden="1" x14ac:dyDescent="0.2">
      <c r="A1200" s="714"/>
      <c r="B1200" s="715"/>
      <c r="C1200" s="715"/>
      <c r="D1200" s="715"/>
      <c r="E1200" s="715"/>
      <c r="F1200" s="715"/>
      <c r="G1200" s="715"/>
      <c r="H1200" s="715"/>
      <c r="I1200" s="715"/>
      <c r="J1200" s="715"/>
      <c r="K1200" s="715"/>
      <c r="L1200" s="715"/>
      <c r="M1200" s="715"/>
      <c r="N1200" s="715"/>
      <c r="O1200" s="715"/>
      <c r="P1200" s="716"/>
      <c r="Q1200" s="717"/>
      <c r="R1200" s="718"/>
      <c r="S1200" s="718"/>
      <c r="T1200" s="718"/>
      <c r="U1200" s="718"/>
      <c r="V1200" s="718"/>
      <c r="W1200" s="718"/>
      <c r="X1200" s="718"/>
      <c r="Y1200" s="719"/>
      <c r="Z1200" s="717"/>
      <c r="AA1200" s="718"/>
      <c r="AB1200" s="718"/>
      <c r="AC1200" s="718"/>
      <c r="AD1200" s="718"/>
      <c r="AE1200" s="718"/>
      <c r="AF1200" s="718"/>
      <c r="AG1200" s="718"/>
      <c r="AH1200" s="719"/>
    </row>
    <row r="1201" spans="1:36" hidden="1" x14ac:dyDescent="0.2">
      <c r="A1201" s="720" t="s">
        <v>1901</v>
      </c>
      <c r="B1201" s="721"/>
      <c r="C1201" s="721"/>
      <c r="D1201" s="721"/>
      <c r="E1201" s="721"/>
      <c r="F1201" s="721"/>
      <c r="G1201" s="721"/>
      <c r="H1201" s="721"/>
      <c r="I1201" s="721"/>
      <c r="J1201" s="721"/>
      <c r="K1201" s="721"/>
      <c r="L1201" s="721"/>
      <c r="M1201" s="721"/>
      <c r="N1201" s="721"/>
      <c r="O1201" s="721"/>
      <c r="P1201" s="722"/>
      <c r="Q1201" s="717">
        <f>SUM(Q1202:Y1203)</f>
        <v>0</v>
      </c>
      <c r="R1201" s="718"/>
      <c r="S1201" s="718"/>
      <c r="T1201" s="718"/>
      <c r="U1201" s="718"/>
      <c r="V1201" s="718"/>
      <c r="W1201" s="718"/>
      <c r="X1201" s="718"/>
      <c r="Y1201" s="719"/>
      <c r="Z1201" s="717">
        <f>SUM(Z1202:AH1203)</f>
        <v>0</v>
      </c>
      <c r="AA1201" s="718"/>
      <c r="AB1201" s="718"/>
      <c r="AC1201" s="718"/>
      <c r="AD1201" s="718"/>
      <c r="AE1201" s="718"/>
      <c r="AF1201" s="718"/>
      <c r="AG1201" s="718"/>
      <c r="AH1201" s="719"/>
      <c r="AI1201" s="271" t="str">
        <f>IF(ROUND(Z1201-P!E70,0)=0,"","CHYBA")</f>
        <v/>
      </c>
      <c r="AJ1201" s="271" t="s">
        <v>2378</v>
      </c>
    </row>
    <row r="1202" spans="1:36" hidden="1" x14ac:dyDescent="0.2">
      <c r="A1202" s="714"/>
      <c r="B1202" s="715"/>
      <c r="C1202" s="715"/>
      <c r="D1202" s="715"/>
      <c r="E1202" s="715"/>
      <c r="F1202" s="715"/>
      <c r="G1202" s="715"/>
      <c r="H1202" s="715"/>
      <c r="I1202" s="715"/>
      <c r="J1202" s="715"/>
      <c r="K1202" s="715"/>
      <c r="L1202" s="715"/>
      <c r="M1202" s="715"/>
      <c r="N1202" s="715"/>
      <c r="O1202" s="715"/>
      <c r="P1202" s="716"/>
      <c r="Q1202" s="717"/>
      <c r="R1202" s="718"/>
      <c r="S1202" s="718"/>
      <c r="T1202" s="718"/>
      <c r="U1202" s="718"/>
      <c r="V1202" s="718"/>
      <c r="W1202" s="718"/>
      <c r="X1202" s="718"/>
      <c r="Y1202" s="719"/>
      <c r="Z1202" s="717"/>
      <c r="AA1202" s="718"/>
      <c r="AB1202" s="718"/>
      <c r="AC1202" s="718"/>
      <c r="AD1202" s="718"/>
      <c r="AE1202" s="718"/>
      <c r="AF1202" s="718"/>
      <c r="AG1202" s="718"/>
      <c r="AH1202" s="719"/>
      <c r="AI1202" s="271" t="str">
        <f>IF(ROUND(Q1201-P!D70,0)=0,"","CHYBA")</f>
        <v/>
      </c>
      <c r="AJ1202" s="271" t="s">
        <v>2378</v>
      </c>
    </row>
    <row r="1203" spans="1:36" hidden="1" x14ac:dyDescent="0.2">
      <c r="A1203" s="714"/>
      <c r="B1203" s="715"/>
      <c r="C1203" s="715"/>
      <c r="D1203" s="715"/>
      <c r="E1203" s="715"/>
      <c r="F1203" s="715"/>
      <c r="G1203" s="715"/>
      <c r="H1203" s="715"/>
      <c r="I1203" s="715"/>
      <c r="J1203" s="715"/>
      <c r="K1203" s="715"/>
      <c r="L1203" s="715"/>
      <c r="M1203" s="715"/>
      <c r="N1203" s="715"/>
      <c r="O1203" s="715"/>
      <c r="P1203" s="716"/>
      <c r="Q1203" s="717"/>
      <c r="R1203" s="718"/>
      <c r="S1203" s="718"/>
      <c r="T1203" s="718"/>
      <c r="U1203" s="718"/>
      <c r="V1203" s="718"/>
      <c r="W1203" s="718"/>
      <c r="X1203" s="718"/>
      <c r="Y1203" s="719"/>
      <c r="Z1203" s="717"/>
      <c r="AA1203" s="718"/>
      <c r="AB1203" s="718"/>
      <c r="AC1203" s="718"/>
      <c r="AD1203" s="718"/>
      <c r="AE1203" s="718"/>
      <c r="AF1203" s="718"/>
      <c r="AG1203" s="718"/>
      <c r="AH1203" s="719"/>
    </row>
    <row r="1204" spans="1:36" hidden="1" x14ac:dyDescent="0.2"/>
    <row r="1205" spans="1:36" hidden="1" x14ac:dyDescent="0.2">
      <c r="A1205" s="447" t="s">
        <v>1902</v>
      </c>
      <c r="B1205" s="447"/>
      <c r="C1205" s="447"/>
      <c r="D1205" s="447" t="s">
        <v>1903</v>
      </c>
      <c r="E1205" s="447"/>
      <c r="F1205" s="447"/>
      <c r="G1205" s="447"/>
    </row>
    <row r="1206" spans="1:36" hidden="1" x14ac:dyDescent="0.2"/>
    <row r="1207" spans="1:36" hidden="1" x14ac:dyDescent="0.2">
      <c r="A1207" s="729" t="s">
        <v>1904</v>
      </c>
      <c r="B1207" s="729"/>
      <c r="C1207" s="729"/>
      <c r="D1207" s="729"/>
      <c r="E1207" s="729"/>
      <c r="F1207" s="729"/>
      <c r="G1207" s="729"/>
      <c r="H1207" s="729"/>
      <c r="I1207" s="729"/>
      <c r="J1207" s="729"/>
      <c r="K1207" s="729"/>
      <c r="L1207" s="729"/>
      <c r="M1207" s="729"/>
      <c r="N1207" s="729"/>
      <c r="O1207" s="729"/>
      <c r="P1207" s="729"/>
      <c r="Q1207" s="729"/>
      <c r="R1207" s="729"/>
      <c r="S1207" s="729"/>
      <c r="T1207" s="729"/>
      <c r="U1207" s="729"/>
      <c r="V1207" s="729"/>
      <c r="W1207" s="729"/>
      <c r="X1207" s="729"/>
      <c r="Y1207" s="729"/>
      <c r="Z1207" s="729"/>
      <c r="AA1207" s="729"/>
      <c r="AB1207" s="729"/>
      <c r="AC1207" s="729"/>
      <c r="AD1207" s="729"/>
      <c r="AE1207" s="729"/>
      <c r="AF1207" s="729"/>
      <c r="AG1207" s="729"/>
      <c r="AH1207" s="729"/>
    </row>
    <row r="1208" spans="1:36" hidden="1" x14ac:dyDescent="0.2">
      <c r="A1208" s="729"/>
      <c r="B1208" s="729"/>
      <c r="C1208" s="729"/>
      <c r="D1208" s="729"/>
      <c r="E1208" s="729"/>
      <c r="F1208" s="729"/>
      <c r="G1208" s="729"/>
      <c r="H1208" s="729"/>
      <c r="I1208" s="729"/>
      <c r="J1208" s="729"/>
      <c r="K1208" s="729"/>
      <c r="L1208" s="729"/>
      <c r="M1208" s="729"/>
      <c r="N1208" s="729"/>
      <c r="O1208" s="729"/>
      <c r="P1208" s="729"/>
      <c r="Q1208" s="729"/>
      <c r="R1208" s="729"/>
      <c r="S1208" s="729"/>
      <c r="T1208" s="729"/>
      <c r="U1208" s="729"/>
      <c r="V1208" s="729"/>
      <c r="W1208" s="729"/>
      <c r="X1208" s="729"/>
      <c r="Y1208" s="729"/>
      <c r="Z1208" s="729"/>
      <c r="AA1208" s="729"/>
      <c r="AB1208" s="729"/>
      <c r="AC1208" s="729"/>
      <c r="AD1208" s="729"/>
      <c r="AE1208" s="729"/>
      <c r="AF1208" s="729"/>
      <c r="AG1208" s="729"/>
      <c r="AH1208" s="729"/>
    </row>
    <row r="1209" spans="1:36" hidden="1" x14ac:dyDescent="0.2">
      <c r="A1209" s="729"/>
      <c r="B1209" s="729"/>
      <c r="C1209" s="729"/>
      <c r="D1209" s="729"/>
      <c r="E1209" s="729"/>
      <c r="F1209" s="729"/>
      <c r="G1209" s="729"/>
      <c r="H1209" s="729"/>
      <c r="I1209" s="729"/>
      <c r="J1209" s="729"/>
      <c r="K1209" s="729"/>
      <c r="L1209" s="729"/>
      <c r="M1209" s="729"/>
      <c r="N1209" s="729"/>
      <c r="O1209" s="729"/>
      <c r="P1209" s="729"/>
      <c r="Q1209" s="729"/>
      <c r="R1209" s="729"/>
      <c r="S1209" s="729"/>
      <c r="T1209" s="729"/>
      <c r="U1209" s="729"/>
      <c r="V1209" s="729"/>
      <c r="W1209" s="729"/>
      <c r="X1209" s="729"/>
      <c r="Y1209" s="729"/>
      <c r="Z1209" s="729"/>
      <c r="AA1209" s="729"/>
      <c r="AB1209" s="729"/>
      <c r="AC1209" s="729"/>
      <c r="AD1209" s="729"/>
      <c r="AE1209" s="729"/>
      <c r="AF1209" s="729"/>
      <c r="AG1209" s="729"/>
      <c r="AH1209" s="729"/>
    </row>
    <row r="1210" spans="1:36" hidden="1" x14ac:dyDescent="0.2"/>
    <row r="1211" spans="1:36" hidden="1" x14ac:dyDescent="0.2">
      <c r="A1211" s="421" t="s">
        <v>1905</v>
      </c>
    </row>
    <row r="1212" spans="1:36" hidden="1" x14ac:dyDescent="0.2"/>
    <row r="1213" spans="1:36" hidden="1" x14ac:dyDescent="0.2">
      <c r="A1213" s="1067" t="s">
        <v>1529</v>
      </c>
      <c r="B1213" s="1068"/>
      <c r="C1213" s="1068"/>
      <c r="D1213" s="1068"/>
      <c r="E1213" s="1068"/>
      <c r="F1213" s="1068"/>
      <c r="G1213" s="1068"/>
      <c r="H1213" s="1068"/>
      <c r="I1213" s="1068"/>
      <c r="J1213" s="1068"/>
      <c r="K1213" s="1068"/>
      <c r="L1213" s="1069"/>
      <c r="M1213" s="1082" t="s">
        <v>1653</v>
      </c>
      <c r="N1213" s="1083"/>
      <c r="O1213" s="1083"/>
      <c r="P1213" s="1083"/>
      <c r="Q1213" s="1083"/>
      <c r="R1213" s="1083"/>
      <c r="S1213" s="1083"/>
      <c r="T1213" s="1083"/>
      <c r="U1213" s="1083"/>
      <c r="V1213" s="1083"/>
      <c r="W1213" s="1083"/>
      <c r="X1213" s="1083"/>
      <c r="Y1213" s="1083"/>
      <c r="Z1213" s="1084"/>
      <c r="AA1213" s="1013" t="s">
        <v>1906</v>
      </c>
      <c r="AB1213" s="1014"/>
      <c r="AC1213" s="1014"/>
      <c r="AD1213" s="1014"/>
      <c r="AE1213" s="1014"/>
      <c r="AF1213" s="1014"/>
      <c r="AG1213" s="1014"/>
      <c r="AH1213" s="1015"/>
    </row>
    <row r="1214" spans="1:36" hidden="1" x14ac:dyDescent="0.2">
      <c r="A1214" s="1070"/>
      <c r="B1214" s="1071"/>
      <c r="C1214" s="1071"/>
      <c r="D1214" s="1071"/>
      <c r="E1214" s="1071"/>
      <c r="F1214" s="1071"/>
      <c r="G1214" s="1071"/>
      <c r="H1214" s="1071"/>
      <c r="I1214" s="1071"/>
      <c r="J1214" s="1071"/>
      <c r="K1214" s="1071"/>
      <c r="L1214" s="1072"/>
      <c r="M1214" s="1082" t="s">
        <v>1907</v>
      </c>
      <c r="N1214" s="1083"/>
      <c r="O1214" s="1083"/>
      <c r="P1214" s="1083"/>
      <c r="Q1214" s="1083"/>
      <c r="R1214" s="1083"/>
      <c r="S1214" s="1084"/>
      <c r="T1214" s="1082" t="s">
        <v>1908</v>
      </c>
      <c r="U1214" s="1083"/>
      <c r="V1214" s="1083"/>
      <c r="W1214" s="1083"/>
      <c r="X1214" s="1083"/>
      <c r="Y1214" s="1083"/>
      <c r="Z1214" s="1084"/>
      <c r="AA1214" s="1016"/>
      <c r="AB1214" s="1017"/>
      <c r="AC1214" s="1017"/>
      <c r="AD1214" s="1017"/>
      <c r="AE1214" s="1017"/>
      <c r="AF1214" s="1017"/>
      <c r="AG1214" s="1017"/>
      <c r="AH1214" s="1018"/>
    </row>
    <row r="1215" spans="1:36" hidden="1" x14ac:dyDescent="0.2">
      <c r="A1215" s="748" t="s">
        <v>458</v>
      </c>
      <c r="B1215" s="749"/>
      <c r="C1215" s="749"/>
      <c r="D1215" s="749"/>
      <c r="E1215" s="749"/>
      <c r="F1215" s="749"/>
      <c r="G1215" s="749"/>
      <c r="H1215" s="749"/>
      <c r="I1215" s="749"/>
      <c r="J1215" s="749"/>
      <c r="K1215" s="749"/>
      <c r="L1215" s="750"/>
      <c r="M1215" s="748" t="s">
        <v>459</v>
      </c>
      <c r="N1215" s="749"/>
      <c r="O1215" s="749"/>
      <c r="P1215" s="749"/>
      <c r="Q1215" s="749"/>
      <c r="R1215" s="749"/>
      <c r="S1215" s="750"/>
      <c r="T1215" s="748" t="s">
        <v>460</v>
      </c>
      <c r="U1215" s="749"/>
      <c r="V1215" s="749"/>
      <c r="W1215" s="749"/>
      <c r="X1215" s="749"/>
      <c r="Y1215" s="749"/>
      <c r="Z1215" s="750"/>
      <c r="AA1215" s="748" t="s">
        <v>1909</v>
      </c>
      <c r="AB1215" s="749"/>
      <c r="AC1215" s="749"/>
      <c r="AD1215" s="749"/>
      <c r="AE1215" s="749"/>
      <c r="AF1215" s="749"/>
      <c r="AG1215" s="749"/>
      <c r="AH1215" s="750"/>
    </row>
    <row r="1216" spans="1:36" hidden="1" x14ac:dyDescent="0.2">
      <c r="A1216" s="736" t="s">
        <v>1910</v>
      </c>
      <c r="B1216" s="737"/>
      <c r="C1216" s="737"/>
      <c r="D1216" s="737"/>
      <c r="E1216" s="737"/>
      <c r="F1216" s="737"/>
      <c r="G1216" s="737"/>
      <c r="H1216" s="737"/>
      <c r="I1216" s="737"/>
      <c r="J1216" s="737"/>
      <c r="K1216" s="737"/>
      <c r="L1216" s="738"/>
      <c r="M1216" s="733">
        <f>SUM(M1217:S1219)</f>
        <v>0</v>
      </c>
      <c r="N1216" s="734"/>
      <c r="O1216" s="734"/>
      <c r="P1216" s="734"/>
      <c r="Q1216" s="734"/>
      <c r="R1216" s="734"/>
      <c r="S1216" s="735"/>
      <c r="T1216" s="733">
        <f>SUM(T1217:Z1219)</f>
        <v>0</v>
      </c>
      <c r="U1216" s="734"/>
      <c r="V1216" s="734"/>
      <c r="W1216" s="734"/>
      <c r="X1216" s="734"/>
      <c r="Y1216" s="734"/>
      <c r="Z1216" s="735"/>
      <c r="AA1216" s="733">
        <f>SUM(AA1217:AH1219)</f>
        <v>0</v>
      </c>
      <c r="AB1216" s="734"/>
      <c r="AC1216" s="734"/>
      <c r="AD1216" s="734"/>
      <c r="AE1216" s="734"/>
      <c r="AF1216" s="734"/>
      <c r="AG1216" s="734"/>
      <c r="AH1216" s="735"/>
    </row>
    <row r="1217" spans="1:34" hidden="1" x14ac:dyDescent="0.2">
      <c r="A1217" s="745"/>
      <c r="B1217" s="746"/>
      <c r="C1217" s="746"/>
      <c r="D1217" s="746"/>
      <c r="E1217" s="746"/>
      <c r="F1217" s="746"/>
      <c r="G1217" s="746"/>
      <c r="H1217" s="746"/>
      <c r="I1217" s="746"/>
      <c r="J1217" s="746"/>
      <c r="K1217" s="746"/>
      <c r="L1217" s="747"/>
      <c r="M1217" s="733"/>
      <c r="N1217" s="734"/>
      <c r="O1217" s="734"/>
      <c r="P1217" s="734"/>
      <c r="Q1217" s="734"/>
      <c r="R1217" s="734"/>
      <c r="S1217" s="735"/>
      <c r="T1217" s="733"/>
      <c r="U1217" s="734"/>
      <c r="V1217" s="734"/>
      <c r="W1217" s="734"/>
      <c r="X1217" s="734"/>
      <c r="Y1217" s="734"/>
      <c r="Z1217" s="735"/>
      <c r="AA1217" s="733"/>
      <c r="AB1217" s="734"/>
      <c r="AC1217" s="734"/>
      <c r="AD1217" s="734"/>
      <c r="AE1217" s="734"/>
      <c r="AF1217" s="734"/>
      <c r="AG1217" s="734"/>
      <c r="AH1217" s="735"/>
    </row>
    <row r="1218" spans="1:34" hidden="1" x14ac:dyDescent="0.2">
      <c r="A1218" s="745"/>
      <c r="B1218" s="746"/>
      <c r="C1218" s="746"/>
      <c r="D1218" s="746"/>
      <c r="E1218" s="746"/>
      <c r="F1218" s="746"/>
      <c r="G1218" s="746"/>
      <c r="H1218" s="746"/>
      <c r="I1218" s="746"/>
      <c r="J1218" s="746"/>
      <c r="K1218" s="746"/>
      <c r="L1218" s="747"/>
      <c r="M1218" s="733"/>
      <c r="N1218" s="734"/>
      <c r="O1218" s="734"/>
      <c r="P1218" s="734"/>
      <c r="Q1218" s="734"/>
      <c r="R1218" s="734"/>
      <c r="S1218" s="735"/>
      <c r="T1218" s="733"/>
      <c r="U1218" s="734"/>
      <c r="V1218" s="734"/>
      <c r="W1218" s="734"/>
      <c r="X1218" s="734"/>
      <c r="Y1218" s="734"/>
      <c r="Z1218" s="735"/>
      <c r="AA1218" s="733"/>
      <c r="AB1218" s="734"/>
      <c r="AC1218" s="734"/>
      <c r="AD1218" s="734"/>
      <c r="AE1218" s="734"/>
      <c r="AF1218" s="734"/>
      <c r="AG1218" s="734"/>
      <c r="AH1218" s="735"/>
    </row>
    <row r="1219" spans="1:34" hidden="1" x14ac:dyDescent="0.2">
      <c r="A1219" s="745"/>
      <c r="B1219" s="746"/>
      <c r="C1219" s="746"/>
      <c r="D1219" s="746"/>
      <c r="E1219" s="746"/>
      <c r="F1219" s="746"/>
      <c r="G1219" s="746"/>
      <c r="H1219" s="746"/>
      <c r="I1219" s="746"/>
      <c r="J1219" s="746"/>
      <c r="K1219" s="746"/>
      <c r="L1219" s="747"/>
      <c r="M1219" s="733"/>
      <c r="N1219" s="734"/>
      <c r="O1219" s="734"/>
      <c r="P1219" s="734"/>
      <c r="Q1219" s="734"/>
      <c r="R1219" s="734"/>
      <c r="S1219" s="735"/>
      <c r="T1219" s="733"/>
      <c r="U1219" s="734"/>
      <c r="V1219" s="734"/>
      <c r="W1219" s="734"/>
      <c r="X1219" s="734"/>
      <c r="Y1219" s="734"/>
      <c r="Z1219" s="735"/>
      <c r="AA1219" s="733"/>
      <c r="AB1219" s="734"/>
      <c r="AC1219" s="734"/>
      <c r="AD1219" s="734"/>
      <c r="AE1219" s="734"/>
      <c r="AF1219" s="734"/>
      <c r="AG1219" s="734"/>
      <c r="AH1219" s="735"/>
    </row>
    <row r="1220" spans="1:34" hidden="1" x14ac:dyDescent="0.2">
      <c r="A1220" s="736" t="s">
        <v>1911</v>
      </c>
      <c r="B1220" s="737"/>
      <c r="C1220" s="737"/>
      <c r="D1220" s="737"/>
      <c r="E1220" s="737"/>
      <c r="F1220" s="737"/>
      <c r="G1220" s="737"/>
      <c r="H1220" s="737"/>
      <c r="I1220" s="737"/>
      <c r="J1220" s="737"/>
      <c r="K1220" s="737"/>
      <c r="L1220" s="738"/>
      <c r="M1220" s="733">
        <f>SUM(M1221:S1223)</f>
        <v>0</v>
      </c>
      <c r="N1220" s="734"/>
      <c r="O1220" s="734"/>
      <c r="P1220" s="734"/>
      <c r="Q1220" s="734"/>
      <c r="R1220" s="734"/>
      <c r="S1220" s="735"/>
      <c r="T1220" s="733">
        <f>SUM(T1221:Z1223)</f>
        <v>0</v>
      </c>
      <c r="U1220" s="734"/>
      <c r="V1220" s="734"/>
      <c r="W1220" s="734"/>
      <c r="X1220" s="734"/>
      <c r="Y1220" s="734"/>
      <c r="Z1220" s="735"/>
      <c r="AA1220" s="733">
        <f>SUM(AA1221:AH1223)</f>
        <v>0</v>
      </c>
      <c r="AB1220" s="734"/>
      <c r="AC1220" s="734"/>
      <c r="AD1220" s="734"/>
      <c r="AE1220" s="734"/>
      <c r="AF1220" s="734"/>
      <c r="AG1220" s="734"/>
      <c r="AH1220" s="735"/>
    </row>
    <row r="1221" spans="1:34" hidden="1" x14ac:dyDescent="0.2">
      <c r="A1221" s="745"/>
      <c r="B1221" s="746"/>
      <c r="C1221" s="746"/>
      <c r="D1221" s="746"/>
      <c r="E1221" s="746"/>
      <c r="F1221" s="746"/>
      <c r="G1221" s="746"/>
      <c r="H1221" s="746"/>
      <c r="I1221" s="746"/>
      <c r="J1221" s="746"/>
      <c r="K1221" s="746"/>
      <c r="L1221" s="747"/>
      <c r="M1221" s="733"/>
      <c r="N1221" s="734"/>
      <c r="O1221" s="734"/>
      <c r="P1221" s="734"/>
      <c r="Q1221" s="734"/>
      <c r="R1221" s="734"/>
      <c r="S1221" s="735"/>
      <c r="T1221" s="733"/>
      <c r="U1221" s="734"/>
      <c r="V1221" s="734"/>
      <c r="W1221" s="734"/>
      <c r="X1221" s="734"/>
      <c r="Y1221" s="734"/>
      <c r="Z1221" s="735"/>
      <c r="AA1221" s="733"/>
      <c r="AB1221" s="734"/>
      <c r="AC1221" s="734"/>
      <c r="AD1221" s="734"/>
      <c r="AE1221" s="734"/>
      <c r="AF1221" s="734"/>
      <c r="AG1221" s="734"/>
      <c r="AH1221" s="735"/>
    </row>
    <row r="1222" spans="1:34" hidden="1" x14ac:dyDescent="0.2">
      <c r="A1222" s="745"/>
      <c r="B1222" s="746"/>
      <c r="C1222" s="746"/>
      <c r="D1222" s="746"/>
      <c r="E1222" s="746"/>
      <c r="F1222" s="746"/>
      <c r="G1222" s="746"/>
      <c r="H1222" s="746"/>
      <c r="I1222" s="746"/>
      <c r="J1222" s="746"/>
      <c r="K1222" s="746"/>
      <c r="L1222" s="747"/>
      <c r="M1222" s="733"/>
      <c r="N1222" s="734"/>
      <c r="O1222" s="734"/>
      <c r="P1222" s="734"/>
      <c r="Q1222" s="734"/>
      <c r="R1222" s="734"/>
      <c r="S1222" s="735"/>
      <c r="T1222" s="733"/>
      <c r="U1222" s="734"/>
      <c r="V1222" s="734"/>
      <c r="W1222" s="734"/>
      <c r="X1222" s="734"/>
      <c r="Y1222" s="734"/>
      <c r="Z1222" s="735"/>
      <c r="AA1222" s="733"/>
      <c r="AB1222" s="734"/>
      <c r="AC1222" s="734"/>
      <c r="AD1222" s="734"/>
      <c r="AE1222" s="734"/>
      <c r="AF1222" s="734"/>
      <c r="AG1222" s="734"/>
      <c r="AH1222" s="735"/>
    </row>
    <row r="1223" spans="1:34" hidden="1" x14ac:dyDescent="0.2">
      <c r="A1223" s="745"/>
      <c r="B1223" s="746"/>
      <c r="C1223" s="746"/>
      <c r="D1223" s="746"/>
      <c r="E1223" s="746"/>
      <c r="F1223" s="746"/>
      <c r="G1223" s="746"/>
      <c r="H1223" s="746"/>
      <c r="I1223" s="746"/>
      <c r="J1223" s="746"/>
      <c r="K1223" s="746"/>
      <c r="L1223" s="747"/>
      <c r="M1223" s="733"/>
      <c r="N1223" s="734"/>
      <c r="O1223" s="734"/>
      <c r="P1223" s="734"/>
      <c r="Q1223" s="734"/>
      <c r="R1223" s="734"/>
      <c r="S1223" s="735"/>
      <c r="T1223" s="733"/>
      <c r="U1223" s="734"/>
      <c r="V1223" s="734"/>
      <c r="W1223" s="734"/>
      <c r="X1223" s="734"/>
      <c r="Y1223" s="734"/>
      <c r="Z1223" s="735"/>
      <c r="AA1223" s="733"/>
      <c r="AB1223" s="734"/>
      <c r="AC1223" s="734"/>
      <c r="AD1223" s="734"/>
      <c r="AE1223" s="734"/>
      <c r="AF1223" s="734"/>
      <c r="AG1223" s="734"/>
      <c r="AH1223" s="735"/>
    </row>
    <row r="1224" spans="1:34" hidden="1" x14ac:dyDescent="0.2"/>
    <row r="1225" spans="1:34" hidden="1" x14ac:dyDescent="0.2"/>
    <row r="1226" spans="1:34" hidden="1" x14ac:dyDescent="0.2">
      <c r="A1226" s="1013" t="s">
        <v>1529</v>
      </c>
      <c r="B1226" s="1014"/>
      <c r="C1226" s="1014"/>
      <c r="D1226" s="1014"/>
      <c r="E1226" s="1014"/>
      <c r="F1226" s="1014"/>
      <c r="G1226" s="1014"/>
      <c r="H1226" s="1014"/>
      <c r="I1226" s="1014"/>
      <c r="J1226" s="1014"/>
      <c r="K1226" s="1014"/>
      <c r="L1226" s="1014"/>
      <c r="M1226" s="1014"/>
      <c r="N1226" s="1015"/>
      <c r="O1226" s="1067" t="s">
        <v>510</v>
      </c>
      <c r="P1226" s="1068"/>
      <c r="Q1226" s="1068"/>
      <c r="R1226" s="1068"/>
      <c r="S1226" s="1068"/>
      <c r="T1226" s="1068"/>
      <c r="U1226" s="1068"/>
      <c r="V1226" s="1068"/>
      <c r="W1226" s="1068"/>
      <c r="X1226" s="1069"/>
      <c r="Y1226" s="1013" t="s">
        <v>633</v>
      </c>
      <c r="Z1226" s="1014"/>
      <c r="AA1226" s="1014"/>
      <c r="AB1226" s="1014"/>
      <c r="AC1226" s="1014"/>
      <c r="AD1226" s="1014"/>
      <c r="AE1226" s="1014"/>
      <c r="AF1226" s="1014"/>
      <c r="AG1226" s="1014"/>
      <c r="AH1226" s="1015"/>
    </row>
    <row r="1227" spans="1:34" hidden="1" x14ac:dyDescent="0.2">
      <c r="A1227" s="995"/>
      <c r="B1227" s="990"/>
      <c r="C1227" s="990"/>
      <c r="D1227" s="990"/>
      <c r="E1227" s="990"/>
      <c r="F1227" s="990"/>
      <c r="G1227" s="990"/>
      <c r="H1227" s="990"/>
      <c r="I1227" s="990"/>
      <c r="J1227" s="990"/>
      <c r="K1227" s="990"/>
      <c r="L1227" s="990"/>
      <c r="M1227" s="990"/>
      <c r="N1227" s="996"/>
      <c r="O1227" s="1070"/>
      <c r="P1227" s="1071"/>
      <c r="Q1227" s="1071"/>
      <c r="R1227" s="1071"/>
      <c r="S1227" s="1071"/>
      <c r="T1227" s="1071"/>
      <c r="U1227" s="1071"/>
      <c r="V1227" s="1071"/>
      <c r="W1227" s="1071"/>
      <c r="X1227" s="1072"/>
      <c r="Y1227" s="1016"/>
      <c r="Z1227" s="1017"/>
      <c r="AA1227" s="1017"/>
      <c r="AB1227" s="1017"/>
      <c r="AC1227" s="1017"/>
      <c r="AD1227" s="1017"/>
      <c r="AE1227" s="1017"/>
      <c r="AF1227" s="1017"/>
      <c r="AG1227" s="1017"/>
      <c r="AH1227" s="1018"/>
    </row>
    <row r="1228" spans="1:34" hidden="1" x14ac:dyDescent="0.2">
      <c r="A1228" s="995"/>
      <c r="B1228" s="990"/>
      <c r="C1228" s="990"/>
      <c r="D1228" s="990"/>
      <c r="E1228" s="990"/>
      <c r="F1228" s="990"/>
      <c r="G1228" s="990"/>
      <c r="H1228" s="990"/>
      <c r="I1228" s="990"/>
      <c r="J1228" s="990"/>
      <c r="K1228" s="990"/>
      <c r="L1228" s="990"/>
      <c r="M1228" s="990"/>
      <c r="N1228" s="996"/>
      <c r="O1228" s="1013" t="s">
        <v>1912</v>
      </c>
      <c r="P1228" s="1014"/>
      <c r="Q1228" s="1014"/>
      <c r="R1228" s="1014"/>
      <c r="S1228" s="1014"/>
      <c r="T1228" s="1014"/>
      <c r="U1228" s="1014"/>
      <c r="V1228" s="1014"/>
      <c r="W1228" s="1014"/>
      <c r="X1228" s="1015"/>
      <c r="Y1228" s="1013" t="s">
        <v>1913</v>
      </c>
      <c r="Z1228" s="1014"/>
      <c r="AA1228" s="1014"/>
      <c r="AB1228" s="1014"/>
      <c r="AC1228" s="1014"/>
      <c r="AD1228" s="1014"/>
      <c r="AE1228" s="1014"/>
      <c r="AF1228" s="1014"/>
      <c r="AG1228" s="1014"/>
      <c r="AH1228" s="1015"/>
    </row>
    <row r="1229" spans="1:34" hidden="1" x14ac:dyDescent="0.2">
      <c r="A1229" s="995"/>
      <c r="B1229" s="990"/>
      <c r="C1229" s="990"/>
      <c r="D1229" s="990"/>
      <c r="E1229" s="990"/>
      <c r="F1229" s="990"/>
      <c r="G1229" s="990"/>
      <c r="H1229" s="990"/>
      <c r="I1229" s="990"/>
      <c r="J1229" s="990"/>
      <c r="K1229" s="990"/>
      <c r="L1229" s="990"/>
      <c r="M1229" s="990"/>
      <c r="N1229" s="996"/>
      <c r="O1229" s="1016"/>
      <c r="P1229" s="1017"/>
      <c r="Q1229" s="1017"/>
      <c r="R1229" s="1017"/>
      <c r="S1229" s="1017"/>
      <c r="T1229" s="1017"/>
      <c r="U1229" s="1017"/>
      <c r="V1229" s="1017"/>
      <c r="W1229" s="1017"/>
      <c r="X1229" s="1018"/>
      <c r="Y1229" s="1016"/>
      <c r="Z1229" s="1017"/>
      <c r="AA1229" s="1017"/>
      <c r="AB1229" s="1017"/>
      <c r="AC1229" s="1017"/>
      <c r="AD1229" s="1017"/>
      <c r="AE1229" s="1017"/>
      <c r="AF1229" s="1017"/>
      <c r="AG1229" s="1017"/>
      <c r="AH1229" s="1018"/>
    </row>
    <row r="1230" spans="1:34" hidden="1" x14ac:dyDescent="0.2">
      <c r="A1230" s="995"/>
      <c r="B1230" s="990"/>
      <c r="C1230" s="990"/>
      <c r="D1230" s="990"/>
      <c r="E1230" s="990"/>
      <c r="F1230" s="990"/>
      <c r="G1230" s="990"/>
      <c r="H1230" s="990"/>
      <c r="I1230" s="990"/>
      <c r="J1230" s="990"/>
      <c r="K1230" s="990"/>
      <c r="L1230" s="990"/>
      <c r="M1230" s="990"/>
      <c r="N1230" s="996"/>
      <c r="O1230" s="1013" t="s">
        <v>1914</v>
      </c>
      <c r="P1230" s="1014"/>
      <c r="Q1230" s="1014"/>
      <c r="R1230" s="1014"/>
      <c r="S1230" s="1015"/>
      <c r="T1230" s="1013" t="s">
        <v>1915</v>
      </c>
      <c r="U1230" s="1014"/>
      <c r="V1230" s="1014"/>
      <c r="W1230" s="1014"/>
      <c r="X1230" s="1015"/>
      <c r="Y1230" s="1013" t="s">
        <v>1914</v>
      </c>
      <c r="Z1230" s="1014"/>
      <c r="AA1230" s="1014"/>
      <c r="AB1230" s="1014"/>
      <c r="AC1230" s="1015"/>
      <c r="AD1230" s="1013" t="s">
        <v>1916</v>
      </c>
      <c r="AE1230" s="1014"/>
      <c r="AF1230" s="1014"/>
      <c r="AG1230" s="1014"/>
      <c r="AH1230" s="1015"/>
    </row>
    <row r="1231" spans="1:34" hidden="1" x14ac:dyDescent="0.2">
      <c r="A1231" s="1016"/>
      <c r="B1231" s="1017"/>
      <c r="C1231" s="1017"/>
      <c r="D1231" s="1017"/>
      <c r="E1231" s="1017"/>
      <c r="F1231" s="1017"/>
      <c r="G1231" s="1017"/>
      <c r="H1231" s="1017"/>
      <c r="I1231" s="1017"/>
      <c r="J1231" s="1017"/>
      <c r="K1231" s="1017"/>
      <c r="L1231" s="1017"/>
      <c r="M1231" s="1017"/>
      <c r="N1231" s="1018"/>
      <c r="O1231" s="1016"/>
      <c r="P1231" s="1017"/>
      <c r="Q1231" s="1017"/>
      <c r="R1231" s="1017"/>
      <c r="S1231" s="1018"/>
      <c r="T1231" s="1016"/>
      <c r="U1231" s="1017"/>
      <c r="V1231" s="1017"/>
      <c r="W1231" s="1017"/>
      <c r="X1231" s="1018"/>
      <c r="Y1231" s="1016"/>
      <c r="Z1231" s="1017"/>
      <c r="AA1231" s="1017"/>
      <c r="AB1231" s="1017"/>
      <c r="AC1231" s="1018"/>
      <c r="AD1231" s="1016"/>
      <c r="AE1231" s="1017"/>
      <c r="AF1231" s="1017"/>
      <c r="AG1231" s="1017"/>
      <c r="AH1231" s="1018"/>
    </row>
    <row r="1232" spans="1:34" hidden="1" x14ac:dyDescent="0.2">
      <c r="A1232" s="748" t="s">
        <v>458</v>
      </c>
      <c r="B1232" s="749"/>
      <c r="C1232" s="749"/>
      <c r="D1232" s="749"/>
      <c r="E1232" s="749"/>
      <c r="F1232" s="749"/>
      <c r="G1232" s="749"/>
      <c r="H1232" s="749"/>
      <c r="I1232" s="749"/>
      <c r="J1232" s="749"/>
      <c r="K1232" s="749"/>
      <c r="L1232" s="749"/>
      <c r="M1232" s="749"/>
      <c r="N1232" s="750"/>
      <c r="O1232" s="748" t="s">
        <v>1665</v>
      </c>
      <c r="P1232" s="749"/>
      <c r="Q1232" s="749"/>
      <c r="R1232" s="749"/>
      <c r="S1232" s="750"/>
      <c r="T1232" s="748" t="s">
        <v>460</v>
      </c>
      <c r="U1232" s="749"/>
      <c r="V1232" s="749"/>
      <c r="W1232" s="749"/>
      <c r="X1232" s="750"/>
      <c r="Y1232" s="748" t="s">
        <v>1595</v>
      </c>
      <c r="Z1232" s="749"/>
      <c r="AA1232" s="749"/>
      <c r="AB1232" s="749"/>
      <c r="AC1232" s="750"/>
      <c r="AD1232" s="748" t="s">
        <v>1596</v>
      </c>
      <c r="AE1232" s="749"/>
      <c r="AF1232" s="749"/>
      <c r="AG1232" s="749"/>
      <c r="AH1232" s="750"/>
    </row>
    <row r="1233" spans="1:34" hidden="1" x14ac:dyDescent="0.2">
      <c r="A1233" s="1007" t="s">
        <v>1917</v>
      </c>
      <c r="B1233" s="855"/>
      <c r="C1233" s="855"/>
      <c r="D1233" s="855"/>
      <c r="E1233" s="855"/>
      <c r="F1233" s="855"/>
      <c r="G1233" s="855"/>
      <c r="H1233" s="855"/>
      <c r="I1233" s="855"/>
      <c r="J1233" s="855"/>
      <c r="K1233" s="855"/>
      <c r="L1233" s="855"/>
      <c r="M1233" s="855"/>
      <c r="N1233" s="1008"/>
      <c r="O1233" s="733">
        <f>SUM(O1234:S1237)</f>
        <v>0</v>
      </c>
      <c r="P1233" s="734"/>
      <c r="Q1233" s="734"/>
      <c r="R1233" s="734"/>
      <c r="S1233" s="735"/>
      <c r="T1233" s="733">
        <f>SUM(T1234:X1237)</f>
        <v>0</v>
      </c>
      <c r="U1233" s="734"/>
      <c r="V1233" s="734"/>
      <c r="W1233" s="734"/>
      <c r="X1233" s="735"/>
      <c r="Y1233" s="733">
        <f>SUM(Y1234:AC1237)</f>
        <v>0</v>
      </c>
      <c r="Z1233" s="734"/>
      <c r="AA1233" s="734"/>
      <c r="AB1233" s="734"/>
      <c r="AC1233" s="735"/>
      <c r="AD1233" s="733">
        <f>SUM(AD1234:AH1237)</f>
        <v>0</v>
      </c>
      <c r="AE1233" s="734"/>
      <c r="AF1233" s="734"/>
      <c r="AG1233" s="734"/>
      <c r="AH1233" s="735"/>
    </row>
    <row r="1234" spans="1:34" hidden="1" x14ac:dyDescent="0.2">
      <c r="A1234" s="748"/>
      <c r="B1234" s="749"/>
      <c r="C1234" s="749"/>
      <c r="D1234" s="749"/>
      <c r="E1234" s="749"/>
      <c r="F1234" s="749"/>
      <c r="G1234" s="749"/>
      <c r="H1234" s="749"/>
      <c r="I1234" s="749"/>
      <c r="J1234" s="749"/>
      <c r="K1234" s="749"/>
      <c r="L1234" s="749"/>
      <c r="M1234" s="749"/>
      <c r="N1234" s="750"/>
      <c r="O1234" s="733"/>
      <c r="P1234" s="734"/>
      <c r="Q1234" s="734"/>
      <c r="R1234" s="734"/>
      <c r="S1234" s="735"/>
      <c r="T1234" s="733"/>
      <c r="U1234" s="734"/>
      <c r="V1234" s="734"/>
      <c r="W1234" s="734"/>
      <c r="X1234" s="735"/>
      <c r="Y1234" s="733"/>
      <c r="Z1234" s="734"/>
      <c r="AA1234" s="734"/>
      <c r="AB1234" s="734"/>
      <c r="AC1234" s="735"/>
      <c r="AD1234" s="733"/>
      <c r="AE1234" s="734"/>
      <c r="AF1234" s="734"/>
      <c r="AG1234" s="734"/>
      <c r="AH1234" s="735"/>
    </row>
    <row r="1235" spans="1:34" hidden="1" x14ac:dyDescent="0.2">
      <c r="A1235" s="748"/>
      <c r="B1235" s="749"/>
      <c r="C1235" s="749"/>
      <c r="D1235" s="749"/>
      <c r="E1235" s="749"/>
      <c r="F1235" s="749"/>
      <c r="G1235" s="749"/>
      <c r="H1235" s="749"/>
      <c r="I1235" s="749"/>
      <c r="J1235" s="749"/>
      <c r="K1235" s="749"/>
      <c r="L1235" s="749"/>
      <c r="M1235" s="749"/>
      <c r="N1235" s="750"/>
      <c r="O1235" s="733"/>
      <c r="P1235" s="734"/>
      <c r="Q1235" s="734"/>
      <c r="R1235" s="734"/>
      <c r="S1235" s="735"/>
      <c r="T1235" s="733"/>
      <c r="U1235" s="734"/>
      <c r="V1235" s="734"/>
      <c r="W1235" s="734"/>
      <c r="X1235" s="735"/>
      <c r="Y1235" s="733"/>
      <c r="Z1235" s="734"/>
      <c r="AA1235" s="734"/>
      <c r="AB1235" s="734"/>
      <c r="AC1235" s="735"/>
      <c r="AD1235" s="733"/>
      <c r="AE1235" s="734"/>
      <c r="AF1235" s="734"/>
      <c r="AG1235" s="734"/>
      <c r="AH1235" s="735"/>
    </row>
    <row r="1236" spans="1:34" hidden="1" x14ac:dyDescent="0.2">
      <c r="A1236" s="748"/>
      <c r="B1236" s="749"/>
      <c r="C1236" s="749"/>
      <c r="D1236" s="749"/>
      <c r="E1236" s="749"/>
      <c r="F1236" s="749"/>
      <c r="G1236" s="749"/>
      <c r="H1236" s="749"/>
      <c r="I1236" s="749"/>
      <c r="J1236" s="749"/>
      <c r="K1236" s="749"/>
      <c r="L1236" s="749"/>
      <c r="M1236" s="749"/>
      <c r="N1236" s="750"/>
      <c r="O1236" s="733"/>
      <c r="P1236" s="734"/>
      <c r="Q1236" s="734"/>
      <c r="R1236" s="734"/>
      <c r="S1236" s="735"/>
      <c r="T1236" s="733"/>
      <c r="U1236" s="734"/>
      <c r="V1236" s="734"/>
      <c r="W1236" s="734"/>
      <c r="X1236" s="735"/>
      <c r="Y1236" s="733"/>
      <c r="Z1236" s="734"/>
      <c r="AA1236" s="734"/>
      <c r="AB1236" s="734"/>
      <c r="AC1236" s="735"/>
      <c r="AD1236" s="733"/>
      <c r="AE1236" s="734"/>
      <c r="AF1236" s="734"/>
      <c r="AG1236" s="734"/>
      <c r="AH1236" s="735"/>
    </row>
    <row r="1237" spans="1:34" hidden="1" x14ac:dyDescent="0.2">
      <c r="A1237" s="748"/>
      <c r="B1237" s="749"/>
      <c r="C1237" s="749"/>
      <c r="D1237" s="749"/>
      <c r="E1237" s="749"/>
      <c r="F1237" s="749"/>
      <c r="G1237" s="749"/>
      <c r="H1237" s="749"/>
      <c r="I1237" s="749"/>
      <c r="J1237" s="749"/>
      <c r="K1237" s="749"/>
      <c r="L1237" s="749"/>
      <c r="M1237" s="749"/>
      <c r="N1237" s="750"/>
      <c r="O1237" s="733"/>
      <c r="P1237" s="734"/>
      <c r="Q1237" s="734"/>
      <c r="R1237" s="734"/>
      <c r="S1237" s="735"/>
      <c r="T1237" s="733"/>
      <c r="U1237" s="734"/>
      <c r="V1237" s="734"/>
      <c r="W1237" s="734"/>
      <c r="X1237" s="735"/>
      <c r="Y1237" s="733"/>
      <c r="Z1237" s="734"/>
      <c r="AA1237" s="734"/>
      <c r="AB1237" s="734"/>
      <c r="AC1237" s="735"/>
      <c r="AD1237" s="733"/>
      <c r="AE1237" s="734"/>
      <c r="AF1237" s="734"/>
      <c r="AG1237" s="734"/>
      <c r="AH1237" s="735"/>
    </row>
    <row r="1238" spans="1:34" hidden="1" x14ac:dyDescent="0.2">
      <c r="A1238" s="1007" t="s">
        <v>1918</v>
      </c>
      <c r="B1238" s="855"/>
      <c r="C1238" s="855"/>
      <c r="D1238" s="855"/>
      <c r="E1238" s="855"/>
      <c r="F1238" s="855"/>
      <c r="G1238" s="855"/>
      <c r="H1238" s="855"/>
      <c r="I1238" s="855"/>
      <c r="J1238" s="855"/>
      <c r="K1238" s="855"/>
      <c r="L1238" s="855"/>
      <c r="M1238" s="855"/>
      <c r="N1238" s="1008"/>
      <c r="O1238" s="733">
        <f>SUM(O1239:S1240)</f>
        <v>0</v>
      </c>
      <c r="P1238" s="734"/>
      <c r="Q1238" s="734"/>
      <c r="R1238" s="734"/>
      <c r="S1238" s="735"/>
      <c r="T1238" s="733">
        <f>SUM(T1239:X1240)</f>
        <v>0</v>
      </c>
      <c r="U1238" s="734"/>
      <c r="V1238" s="734"/>
      <c r="W1238" s="734"/>
      <c r="X1238" s="735"/>
      <c r="Y1238" s="733">
        <f>SUM(Y1239:AC1240)</f>
        <v>0</v>
      </c>
      <c r="Z1238" s="734"/>
      <c r="AA1238" s="734"/>
      <c r="AB1238" s="734"/>
      <c r="AC1238" s="735"/>
      <c r="AD1238" s="733">
        <f>SUM(AD1239:AH1240)</f>
        <v>0</v>
      </c>
      <c r="AE1238" s="734"/>
      <c r="AF1238" s="734"/>
      <c r="AG1238" s="734"/>
      <c r="AH1238" s="735"/>
    </row>
    <row r="1239" spans="1:34" hidden="1" x14ac:dyDescent="0.2">
      <c r="A1239" s="748"/>
      <c r="B1239" s="749"/>
      <c r="C1239" s="749"/>
      <c r="D1239" s="749"/>
      <c r="E1239" s="749"/>
      <c r="F1239" s="749"/>
      <c r="G1239" s="749"/>
      <c r="H1239" s="749"/>
      <c r="I1239" s="749"/>
      <c r="J1239" s="749"/>
      <c r="K1239" s="749"/>
      <c r="L1239" s="749"/>
      <c r="M1239" s="749"/>
      <c r="N1239" s="750"/>
      <c r="O1239" s="733"/>
      <c r="P1239" s="734"/>
      <c r="Q1239" s="734"/>
      <c r="R1239" s="734"/>
      <c r="S1239" s="735"/>
      <c r="T1239" s="733"/>
      <c r="U1239" s="734"/>
      <c r="V1239" s="734"/>
      <c r="W1239" s="734"/>
      <c r="X1239" s="735"/>
      <c r="Y1239" s="733"/>
      <c r="Z1239" s="734"/>
      <c r="AA1239" s="734"/>
      <c r="AB1239" s="734"/>
      <c r="AC1239" s="735"/>
      <c r="AD1239" s="733"/>
      <c r="AE1239" s="734"/>
      <c r="AF1239" s="734"/>
      <c r="AG1239" s="734"/>
      <c r="AH1239" s="735"/>
    </row>
    <row r="1240" spans="1:34" hidden="1" x14ac:dyDescent="0.2">
      <c r="A1240" s="748"/>
      <c r="B1240" s="749"/>
      <c r="C1240" s="749"/>
      <c r="D1240" s="749"/>
      <c r="E1240" s="749"/>
      <c r="F1240" s="749"/>
      <c r="G1240" s="749"/>
      <c r="H1240" s="749"/>
      <c r="I1240" s="749"/>
      <c r="J1240" s="749"/>
      <c r="K1240" s="749"/>
      <c r="L1240" s="749"/>
      <c r="M1240" s="749"/>
      <c r="N1240" s="750"/>
      <c r="O1240" s="733"/>
      <c r="P1240" s="734"/>
      <c r="Q1240" s="734"/>
      <c r="R1240" s="734"/>
      <c r="S1240" s="735"/>
      <c r="T1240" s="733"/>
      <c r="U1240" s="734"/>
      <c r="V1240" s="734"/>
      <c r="W1240" s="734"/>
      <c r="X1240" s="735"/>
      <c r="Y1240" s="733"/>
      <c r="Z1240" s="734"/>
      <c r="AA1240" s="734"/>
      <c r="AB1240" s="734"/>
      <c r="AC1240" s="735"/>
      <c r="AD1240" s="733"/>
      <c r="AE1240" s="734"/>
      <c r="AF1240" s="734"/>
      <c r="AG1240" s="734"/>
      <c r="AH1240" s="735"/>
    </row>
    <row r="1241" spans="1:34" hidden="1" x14ac:dyDescent="0.2"/>
    <row r="1242" spans="1:34" hidden="1" x14ac:dyDescent="0.2">
      <c r="A1242" s="1081" t="s">
        <v>2817</v>
      </c>
      <c r="B1242" s="1081"/>
      <c r="C1242" s="1081"/>
      <c r="D1242" s="1081"/>
      <c r="E1242" s="1081"/>
      <c r="F1242" s="1081"/>
      <c r="G1242" s="1081"/>
      <c r="H1242" s="1081"/>
      <c r="I1242" s="1081"/>
      <c r="J1242" s="1081"/>
      <c r="K1242" s="1081"/>
      <c r="L1242" s="1081"/>
      <c r="M1242" s="1081"/>
      <c r="N1242" s="1081"/>
      <c r="O1242" s="1081"/>
      <c r="P1242" s="1081"/>
      <c r="Q1242" s="1081"/>
      <c r="R1242" s="1081"/>
      <c r="S1242" s="1081"/>
      <c r="T1242" s="1081"/>
      <c r="U1242" s="1081"/>
      <c r="V1242" s="1081"/>
      <c r="W1242" s="1081"/>
      <c r="X1242" s="1081"/>
      <c r="Y1242" s="1081"/>
      <c r="Z1242" s="1081"/>
      <c r="AA1242" s="1081"/>
      <c r="AB1242" s="1081"/>
      <c r="AC1242" s="1081"/>
      <c r="AD1242" s="1081"/>
      <c r="AE1242" s="1081"/>
      <c r="AF1242" s="1081"/>
      <c r="AG1242" s="1081"/>
      <c r="AH1242" s="1081"/>
    </row>
    <row r="1243" spans="1:34" hidden="1" x14ac:dyDescent="0.2">
      <c r="A1243" s="1081"/>
      <c r="B1243" s="1081"/>
      <c r="C1243" s="1081"/>
      <c r="D1243" s="1081"/>
      <c r="E1243" s="1081"/>
      <c r="F1243" s="1081"/>
      <c r="G1243" s="1081"/>
      <c r="H1243" s="1081"/>
      <c r="I1243" s="1081"/>
      <c r="J1243" s="1081"/>
      <c r="K1243" s="1081"/>
      <c r="L1243" s="1081"/>
      <c r="M1243" s="1081"/>
      <c r="N1243" s="1081"/>
      <c r="O1243" s="1081"/>
      <c r="P1243" s="1081"/>
      <c r="Q1243" s="1081"/>
      <c r="R1243" s="1081"/>
      <c r="S1243" s="1081"/>
      <c r="T1243" s="1081"/>
      <c r="U1243" s="1081"/>
      <c r="V1243" s="1081"/>
      <c r="W1243" s="1081"/>
      <c r="X1243" s="1081"/>
      <c r="Y1243" s="1081"/>
      <c r="Z1243" s="1081"/>
      <c r="AA1243" s="1081"/>
      <c r="AB1243" s="1081"/>
      <c r="AC1243" s="1081"/>
      <c r="AD1243" s="1081"/>
      <c r="AE1243" s="1081"/>
      <c r="AF1243" s="1081"/>
      <c r="AG1243" s="1081"/>
      <c r="AH1243" s="1081"/>
    </row>
    <row r="1244" spans="1:34" hidden="1" x14ac:dyDescent="0.2"/>
    <row r="1245" spans="1:34" hidden="1" x14ac:dyDescent="0.2">
      <c r="A1245" s="421" t="s">
        <v>1919</v>
      </c>
    </row>
    <row r="1246" spans="1:34" hidden="1" x14ac:dyDescent="0.2"/>
    <row r="1247" spans="1:34" hidden="1" x14ac:dyDescent="0.2">
      <c r="A1247" s="1013" t="s">
        <v>1920</v>
      </c>
      <c r="B1247" s="1014"/>
      <c r="C1247" s="1014"/>
      <c r="D1247" s="1014"/>
      <c r="E1247" s="1014"/>
      <c r="F1247" s="1014"/>
      <c r="G1247" s="1014"/>
      <c r="H1247" s="1014"/>
      <c r="I1247" s="1014"/>
      <c r="J1247" s="1014"/>
      <c r="K1247" s="1014"/>
      <c r="L1247" s="1014"/>
      <c r="M1247" s="1014"/>
      <c r="N1247" s="1015"/>
      <c r="O1247" s="730" t="s">
        <v>1921</v>
      </c>
      <c r="P1247" s="731"/>
      <c r="Q1247" s="731"/>
      <c r="R1247" s="731"/>
      <c r="S1247" s="731"/>
      <c r="T1247" s="731"/>
      <c r="U1247" s="731"/>
      <c r="V1247" s="731"/>
      <c r="W1247" s="731"/>
      <c r="X1247" s="731"/>
      <c r="Y1247" s="731"/>
      <c r="Z1247" s="731"/>
      <c r="AA1247" s="731"/>
      <c r="AB1247" s="731"/>
      <c r="AC1247" s="731"/>
      <c r="AD1247" s="731"/>
      <c r="AE1247" s="731"/>
      <c r="AF1247" s="731"/>
      <c r="AG1247" s="731"/>
      <c r="AH1247" s="732"/>
    </row>
    <row r="1248" spans="1:34" hidden="1" x14ac:dyDescent="0.2">
      <c r="A1248" s="995"/>
      <c r="B1248" s="990"/>
      <c r="C1248" s="990"/>
      <c r="D1248" s="990"/>
      <c r="E1248" s="990"/>
      <c r="F1248" s="990"/>
      <c r="G1248" s="990"/>
      <c r="H1248" s="990"/>
      <c r="I1248" s="990"/>
      <c r="J1248" s="990"/>
      <c r="K1248" s="990"/>
      <c r="L1248" s="990"/>
      <c r="M1248" s="990"/>
      <c r="N1248" s="996"/>
      <c r="O1248" s="1013" t="s">
        <v>510</v>
      </c>
      <c r="P1248" s="1014"/>
      <c r="Q1248" s="1014"/>
      <c r="R1248" s="1014"/>
      <c r="S1248" s="1014"/>
      <c r="T1248" s="1014"/>
      <c r="U1248" s="1014"/>
      <c r="V1248" s="1014"/>
      <c r="W1248" s="1014"/>
      <c r="X1248" s="1015"/>
      <c r="Y1248" s="1013" t="s">
        <v>633</v>
      </c>
      <c r="Z1248" s="1014"/>
      <c r="AA1248" s="1014"/>
      <c r="AB1248" s="1014"/>
      <c r="AC1248" s="1014"/>
      <c r="AD1248" s="1014"/>
      <c r="AE1248" s="1014"/>
      <c r="AF1248" s="1014"/>
      <c r="AG1248" s="1014"/>
      <c r="AH1248" s="1015"/>
    </row>
    <row r="1249" spans="1:34" hidden="1" x14ac:dyDescent="0.2">
      <c r="A1249" s="1016"/>
      <c r="B1249" s="1017"/>
      <c r="C1249" s="1017"/>
      <c r="D1249" s="1017"/>
      <c r="E1249" s="1017"/>
      <c r="F1249" s="1017"/>
      <c r="G1249" s="1017"/>
      <c r="H1249" s="1017"/>
      <c r="I1249" s="1017"/>
      <c r="J1249" s="1017"/>
      <c r="K1249" s="1017"/>
      <c r="L1249" s="1017"/>
      <c r="M1249" s="1017"/>
      <c r="N1249" s="1018"/>
      <c r="O1249" s="1016"/>
      <c r="P1249" s="1017"/>
      <c r="Q1249" s="1017"/>
      <c r="R1249" s="1017"/>
      <c r="S1249" s="1017"/>
      <c r="T1249" s="1017"/>
      <c r="U1249" s="1017"/>
      <c r="V1249" s="1017"/>
      <c r="W1249" s="1017"/>
      <c r="X1249" s="1018"/>
      <c r="Y1249" s="1016"/>
      <c r="Z1249" s="1017"/>
      <c r="AA1249" s="1017"/>
      <c r="AB1249" s="1017"/>
      <c r="AC1249" s="1017"/>
      <c r="AD1249" s="1017"/>
      <c r="AE1249" s="1017"/>
      <c r="AF1249" s="1017"/>
      <c r="AG1249" s="1017"/>
      <c r="AH1249" s="1018"/>
    </row>
    <row r="1250" spans="1:34" hidden="1" x14ac:dyDescent="0.2">
      <c r="A1250" s="1082" t="s">
        <v>458</v>
      </c>
      <c r="B1250" s="1083"/>
      <c r="C1250" s="1083"/>
      <c r="D1250" s="1083"/>
      <c r="E1250" s="1083"/>
      <c r="F1250" s="1083"/>
      <c r="G1250" s="1083"/>
      <c r="H1250" s="1083"/>
      <c r="I1250" s="1083"/>
      <c r="J1250" s="1083"/>
      <c r="K1250" s="1083"/>
      <c r="L1250" s="1083"/>
      <c r="M1250" s="1083"/>
      <c r="N1250" s="1084"/>
      <c r="O1250" s="1082" t="s">
        <v>459</v>
      </c>
      <c r="P1250" s="1083"/>
      <c r="Q1250" s="1083"/>
      <c r="R1250" s="1083"/>
      <c r="S1250" s="1083"/>
      <c r="T1250" s="1083"/>
      <c r="U1250" s="1083"/>
      <c r="V1250" s="1083"/>
      <c r="W1250" s="1083"/>
      <c r="X1250" s="1084"/>
      <c r="Y1250" s="1082" t="s">
        <v>460</v>
      </c>
      <c r="Z1250" s="1083"/>
      <c r="AA1250" s="1083"/>
      <c r="AB1250" s="1083"/>
      <c r="AC1250" s="1083"/>
      <c r="AD1250" s="1083"/>
      <c r="AE1250" s="1083"/>
      <c r="AF1250" s="1083"/>
      <c r="AG1250" s="1083"/>
      <c r="AH1250" s="1084"/>
    </row>
    <row r="1251" spans="1:34" hidden="1" x14ac:dyDescent="0.2">
      <c r="A1251" s="714" t="s">
        <v>1922</v>
      </c>
      <c r="B1251" s="715"/>
      <c r="C1251" s="715"/>
      <c r="D1251" s="715"/>
      <c r="E1251" s="715"/>
      <c r="F1251" s="715"/>
      <c r="G1251" s="715"/>
      <c r="H1251" s="715"/>
      <c r="I1251" s="715"/>
      <c r="J1251" s="715"/>
      <c r="K1251" s="715"/>
      <c r="L1251" s="715"/>
      <c r="M1251" s="715"/>
      <c r="N1251" s="716"/>
      <c r="O1251" s="717"/>
      <c r="P1251" s="718"/>
      <c r="Q1251" s="718"/>
      <c r="R1251" s="718"/>
      <c r="S1251" s="718"/>
      <c r="T1251" s="718"/>
      <c r="U1251" s="718"/>
      <c r="V1251" s="718"/>
      <c r="W1251" s="718"/>
      <c r="X1251" s="719"/>
      <c r="Y1251" s="717"/>
      <c r="Z1251" s="718"/>
      <c r="AA1251" s="718"/>
      <c r="AB1251" s="718"/>
      <c r="AC1251" s="718"/>
      <c r="AD1251" s="718"/>
      <c r="AE1251" s="718"/>
      <c r="AF1251" s="718"/>
      <c r="AG1251" s="718"/>
      <c r="AH1251" s="719"/>
    </row>
    <row r="1252" spans="1:34" hidden="1" x14ac:dyDescent="0.2">
      <c r="A1252" s="714" t="s">
        <v>1923</v>
      </c>
      <c r="B1252" s="715"/>
      <c r="C1252" s="715"/>
      <c r="D1252" s="715"/>
      <c r="E1252" s="715"/>
      <c r="F1252" s="715"/>
      <c r="G1252" s="715"/>
      <c r="H1252" s="715"/>
      <c r="I1252" s="715"/>
      <c r="J1252" s="715"/>
      <c r="K1252" s="715"/>
      <c r="L1252" s="715"/>
      <c r="M1252" s="715"/>
      <c r="N1252" s="716"/>
      <c r="O1252" s="717"/>
      <c r="P1252" s="718"/>
      <c r="Q1252" s="718"/>
      <c r="R1252" s="718"/>
      <c r="S1252" s="718"/>
      <c r="T1252" s="718"/>
      <c r="U1252" s="718"/>
      <c r="V1252" s="718"/>
      <c r="W1252" s="718"/>
      <c r="X1252" s="719"/>
      <c r="Y1252" s="717"/>
      <c r="Z1252" s="718"/>
      <c r="AA1252" s="718"/>
      <c r="AB1252" s="718"/>
      <c r="AC1252" s="718"/>
      <c r="AD1252" s="718"/>
      <c r="AE1252" s="718"/>
      <c r="AF1252" s="718"/>
      <c r="AG1252" s="718"/>
      <c r="AH1252" s="719"/>
    </row>
    <row r="1253" spans="1:34" hidden="1" x14ac:dyDescent="0.2">
      <c r="A1253" s="714" t="s">
        <v>1924</v>
      </c>
      <c r="B1253" s="715"/>
      <c r="C1253" s="715"/>
      <c r="D1253" s="715"/>
      <c r="E1253" s="715"/>
      <c r="F1253" s="715"/>
      <c r="G1253" s="715"/>
      <c r="H1253" s="715"/>
      <c r="I1253" s="715"/>
      <c r="J1253" s="715"/>
      <c r="K1253" s="715"/>
      <c r="L1253" s="715"/>
      <c r="M1253" s="715"/>
      <c r="N1253" s="716"/>
      <c r="O1253" s="717"/>
      <c r="P1253" s="718"/>
      <c r="Q1253" s="718"/>
      <c r="R1253" s="718"/>
      <c r="S1253" s="718"/>
      <c r="T1253" s="718"/>
      <c r="U1253" s="718"/>
      <c r="V1253" s="718"/>
      <c r="W1253" s="718"/>
      <c r="X1253" s="719"/>
      <c r="Y1253" s="717"/>
      <c r="Z1253" s="718"/>
      <c r="AA1253" s="718"/>
      <c r="AB1253" s="718"/>
      <c r="AC1253" s="718"/>
      <c r="AD1253" s="718"/>
      <c r="AE1253" s="718"/>
      <c r="AF1253" s="718"/>
      <c r="AG1253" s="718"/>
      <c r="AH1253" s="719"/>
    </row>
    <row r="1254" spans="1:34" ht="27" hidden="1" customHeight="1" x14ac:dyDescent="0.2">
      <c r="A1254" s="714" t="s">
        <v>1925</v>
      </c>
      <c r="B1254" s="715"/>
      <c r="C1254" s="715"/>
      <c r="D1254" s="715"/>
      <c r="E1254" s="715"/>
      <c r="F1254" s="715"/>
      <c r="G1254" s="715"/>
      <c r="H1254" s="715"/>
      <c r="I1254" s="715"/>
      <c r="J1254" s="715"/>
      <c r="K1254" s="715"/>
      <c r="L1254" s="715"/>
      <c r="M1254" s="715"/>
      <c r="N1254" s="716"/>
      <c r="O1254" s="717"/>
      <c r="P1254" s="718"/>
      <c r="Q1254" s="718"/>
      <c r="R1254" s="718"/>
      <c r="S1254" s="718"/>
      <c r="T1254" s="718"/>
      <c r="U1254" s="718"/>
      <c r="V1254" s="718"/>
      <c r="W1254" s="718"/>
      <c r="X1254" s="719"/>
      <c r="Y1254" s="717"/>
      <c r="Z1254" s="718"/>
      <c r="AA1254" s="718"/>
      <c r="AB1254" s="718"/>
      <c r="AC1254" s="718"/>
      <c r="AD1254" s="718"/>
      <c r="AE1254" s="718"/>
      <c r="AF1254" s="718"/>
      <c r="AG1254" s="718"/>
      <c r="AH1254" s="719"/>
    </row>
    <row r="1255" spans="1:34" hidden="1" x14ac:dyDescent="0.2">
      <c r="A1255" s="720" t="s">
        <v>1539</v>
      </c>
      <c r="B1255" s="721"/>
      <c r="C1255" s="721"/>
      <c r="D1255" s="721"/>
      <c r="E1255" s="721"/>
      <c r="F1255" s="721"/>
      <c r="G1255" s="721"/>
      <c r="H1255" s="721"/>
      <c r="I1255" s="721"/>
      <c r="J1255" s="721"/>
      <c r="K1255" s="721"/>
      <c r="L1255" s="721"/>
      <c r="M1255" s="721"/>
      <c r="N1255" s="722"/>
      <c r="O1255" s="1085">
        <f>SUM(O1251:X1254)</f>
        <v>0</v>
      </c>
      <c r="P1255" s="1086"/>
      <c r="Q1255" s="1086"/>
      <c r="R1255" s="1086"/>
      <c r="S1255" s="1086"/>
      <c r="T1255" s="1086"/>
      <c r="U1255" s="1086"/>
      <c r="V1255" s="1086"/>
      <c r="W1255" s="1086"/>
      <c r="X1255" s="1087"/>
      <c r="Y1255" s="1085">
        <f>SUM(Y1251:AH1254)</f>
        <v>0</v>
      </c>
      <c r="Z1255" s="1086"/>
      <c r="AA1255" s="1086"/>
      <c r="AB1255" s="1086"/>
      <c r="AC1255" s="1086"/>
      <c r="AD1255" s="1086"/>
      <c r="AE1255" s="1086"/>
      <c r="AF1255" s="1086"/>
      <c r="AG1255" s="1086"/>
      <c r="AH1255" s="1087"/>
    </row>
    <row r="1256" spans="1:34" hidden="1" x14ac:dyDescent="0.2"/>
    <row r="1258" spans="1:34" x14ac:dyDescent="0.2">
      <c r="A1258" s="447" t="s">
        <v>2754</v>
      </c>
      <c r="B1258" s="447"/>
      <c r="C1258" s="447"/>
      <c r="D1258" s="447" t="s">
        <v>1926</v>
      </c>
      <c r="E1258" s="447"/>
      <c r="F1258" s="447"/>
      <c r="G1258" s="447"/>
      <c r="H1258" s="447"/>
      <c r="I1258" s="447"/>
      <c r="J1258" s="447"/>
      <c r="K1258" s="447"/>
      <c r="L1258" s="447"/>
      <c r="M1258" s="447"/>
      <c r="N1258" s="447"/>
      <c r="O1258" s="447"/>
      <c r="P1258" s="447"/>
      <c r="Q1258" s="447"/>
      <c r="R1258" s="447"/>
    </row>
    <row r="1260" spans="1:34" x14ac:dyDescent="0.2">
      <c r="A1260" s="421" t="s">
        <v>2345</v>
      </c>
    </row>
    <row r="1262" spans="1:34" ht="25.5" customHeight="1" x14ac:dyDescent="0.2">
      <c r="A1262" s="1013" t="s">
        <v>1529</v>
      </c>
      <c r="B1262" s="1014"/>
      <c r="C1262" s="1014"/>
      <c r="D1262" s="1014"/>
      <c r="E1262" s="1014"/>
      <c r="F1262" s="1014"/>
      <c r="G1262" s="1014"/>
      <c r="H1262" s="1014"/>
      <c r="I1262" s="1014"/>
      <c r="J1262" s="1015"/>
      <c r="K1262" s="1082" t="s">
        <v>510</v>
      </c>
      <c r="L1262" s="1083"/>
      <c r="M1262" s="1083"/>
      <c r="N1262" s="1083"/>
      <c r="O1262" s="1083"/>
      <c r="P1262" s="1083"/>
      <c r="Q1262" s="1083"/>
      <c r="R1262" s="1083"/>
      <c r="S1262" s="1083"/>
      <c r="T1262" s="1083"/>
      <c r="U1262" s="1083"/>
      <c r="V1262" s="1084"/>
      <c r="W1262" s="730" t="s">
        <v>633</v>
      </c>
      <c r="X1262" s="731"/>
      <c r="Y1262" s="731"/>
      <c r="Z1262" s="731"/>
      <c r="AA1262" s="731"/>
      <c r="AB1262" s="731"/>
      <c r="AC1262" s="731"/>
      <c r="AD1262" s="731"/>
      <c r="AE1262" s="731"/>
      <c r="AF1262" s="731"/>
      <c r="AG1262" s="731"/>
      <c r="AH1262" s="732"/>
    </row>
    <row r="1263" spans="1:34" x14ac:dyDescent="0.2">
      <c r="A1263" s="995"/>
      <c r="B1263" s="990"/>
      <c r="C1263" s="990"/>
      <c r="D1263" s="990"/>
      <c r="E1263" s="990"/>
      <c r="F1263" s="990"/>
      <c r="G1263" s="990"/>
      <c r="H1263" s="990"/>
      <c r="I1263" s="990"/>
      <c r="J1263" s="996"/>
      <c r="K1263" s="1082" t="s">
        <v>1780</v>
      </c>
      <c r="L1263" s="1083"/>
      <c r="M1263" s="1083"/>
      <c r="N1263" s="1083"/>
      <c r="O1263" s="1083"/>
      <c r="P1263" s="1083"/>
      <c r="Q1263" s="1083"/>
      <c r="R1263" s="1083"/>
      <c r="S1263" s="1083"/>
      <c r="T1263" s="1083"/>
      <c r="U1263" s="1083"/>
      <c r="V1263" s="1084"/>
      <c r="W1263" s="1082" t="s">
        <v>1780</v>
      </c>
      <c r="X1263" s="1083"/>
      <c r="Y1263" s="1083"/>
      <c r="Z1263" s="1083"/>
      <c r="AA1263" s="1083"/>
      <c r="AB1263" s="1083"/>
      <c r="AC1263" s="1083"/>
      <c r="AD1263" s="1083"/>
      <c r="AE1263" s="1083"/>
      <c r="AF1263" s="1083"/>
      <c r="AG1263" s="1083"/>
      <c r="AH1263" s="1084"/>
    </row>
    <row r="1264" spans="1:34" x14ac:dyDescent="0.2">
      <c r="A1264" s="995"/>
      <c r="B1264" s="990"/>
      <c r="C1264" s="990"/>
      <c r="D1264" s="990"/>
      <c r="E1264" s="990"/>
      <c r="F1264" s="990"/>
      <c r="G1264" s="990"/>
      <c r="H1264" s="990"/>
      <c r="I1264" s="990"/>
      <c r="J1264" s="996"/>
      <c r="K1264" s="1013" t="s">
        <v>1927</v>
      </c>
      <c r="L1264" s="1014"/>
      <c r="M1264" s="1014"/>
      <c r="N1264" s="1015"/>
      <c r="O1264" s="1013" t="s">
        <v>1928</v>
      </c>
      <c r="P1264" s="1014"/>
      <c r="Q1264" s="1014"/>
      <c r="R1264" s="1015"/>
      <c r="S1264" s="1013" t="s">
        <v>1929</v>
      </c>
      <c r="T1264" s="1014"/>
      <c r="U1264" s="1014"/>
      <c r="V1264" s="1015"/>
      <c r="W1264" s="1013" t="s">
        <v>1927</v>
      </c>
      <c r="X1264" s="1014"/>
      <c r="Y1264" s="1014"/>
      <c r="Z1264" s="1015"/>
      <c r="AA1264" s="1013" t="s">
        <v>1928</v>
      </c>
      <c r="AB1264" s="1014"/>
      <c r="AC1264" s="1014"/>
      <c r="AD1264" s="1015"/>
      <c r="AE1264" s="1013" t="s">
        <v>1929</v>
      </c>
      <c r="AF1264" s="1014"/>
      <c r="AG1264" s="1014"/>
      <c r="AH1264" s="1015"/>
    </row>
    <row r="1265" spans="1:34" ht="39.75" customHeight="1" x14ac:dyDescent="0.2">
      <c r="A1265" s="1016"/>
      <c r="B1265" s="1017"/>
      <c r="C1265" s="1017"/>
      <c r="D1265" s="1017"/>
      <c r="E1265" s="1017"/>
      <c r="F1265" s="1017"/>
      <c r="G1265" s="1017"/>
      <c r="H1265" s="1017"/>
      <c r="I1265" s="1017"/>
      <c r="J1265" s="1018"/>
      <c r="K1265" s="1016"/>
      <c r="L1265" s="1017"/>
      <c r="M1265" s="1017"/>
      <c r="N1265" s="1018"/>
      <c r="O1265" s="1016"/>
      <c r="P1265" s="1017"/>
      <c r="Q1265" s="1017"/>
      <c r="R1265" s="1018"/>
      <c r="S1265" s="1016"/>
      <c r="T1265" s="1017"/>
      <c r="U1265" s="1017"/>
      <c r="V1265" s="1018"/>
      <c r="W1265" s="1016"/>
      <c r="X1265" s="1017"/>
      <c r="Y1265" s="1017"/>
      <c r="Z1265" s="1018"/>
      <c r="AA1265" s="1016"/>
      <c r="AB1265" s="1017"/>
      <c r="AC1265" s="1017"/>
      <c r="AD1265" s="1018"/>
      <c r="AE1265" s="1016"/>
      <c r="AF1265" s="1017"/>
      <c r="AG1265" s="1017"/>
      <c r="AH1265" s="1018"/>
    </row>
    <row r="1266" spans="1:34" x14ac:dyDescent="0.2">
      <c r="A1266" s="745" t="s">
        <v>1784</v>
      </c>
      <c r="B1266" s="746"/>
      <c r="C1266" s="746"/>
      <c r="D1266" s="746"/>
      <c r="E1266" s="746"/>
      <c r="F1266" s="746"/>
      <c r="G1266" s="746"/>
      <c r="H1266" s="746"/>
      <c r="I1266" s="746"/>
      <c r="J1266" s="747"/>
      <c r="K1266" s="733">
        <v>7846</v>
      </c>
      <c r="L1266" s="734"/>
      <c r="M1266" s="734"/>
      <c r="N1266" s="735"/>
      <c r="O1266" s="733">
        <v>9670</v>
      </c>
      <c r="P1266" s="734"/>
      <c r="Q1266" s="734"/>
      <c r="R1266" s="735"/>
      <c r="S1266" s="733"/>
      <c r="T1266" s="734"/>
      <c r="U1266" s="734"/>
      <c r="V1266" s="735"/>
      <c r="W1266" s="733">
        <v>5628</v>
      </c>
      <c r="X1266" s="734"/>
      <c r="Y1266" s="734"/>
      <c r="Z1266" s="735"/>
      <c r="AA1266" s="733"/>
      <c r="AB1266" s="734"/>
      <c r="AC1266" s="734"/>
      <c r="AD1266" s="735"/>
      <c r="AE1266" s="733"/>
      <c r="AF1266" s="734"/>
      <c r="AG1266" s="734"/>
      <c r="AH1266" s="735"/>
    </row>
    <row r="1267" spans="1:34" x14ac:dyDescent="0.2">
      <c r="A1267" s="745" t="s">
        <v>1930</v>
      </c>
      <c r="B1267" s="746"/>
      <c r="C1267" s="746"/>
      <c r="D1267" s="746"/>
      <c r="E1267" s="746"/>
      <c r="F1267" s="746"/>
      <c r="G1267" s="746"/>
      <c r="H1267" s="746"/>
      <c r="I1267" s="746"/>
      <c r="J1267" s="747"/>
      <c r="K1267" s="733">
        <v>625</v>
      </c>
      <c r="L1267" s="734"/>
      <c r="M1267" s="734"/>
      <c r="N1267" s="735"/>
      <c r="O1267" s="733">
        <v>272</v>
      </c>
      <c r="P1267" s="734"/>
      <c r="Q1267" s="734"/>
      <c r="R1267" s="735"/>
      <c r="S1267" s="733"/>
      <c r="T1267" s="734"/>
      <c r="U1267" s="734"/>
      <c r="V1267" s="735"/>
      <c r="W1267" s="733">
        <v>109</v>
      </c>
      <c r="X1267" s="734"/>
      <c r="Y1267" s="734"/>
      <c r="Z1267" s="735"/>
      <c r="AA1267" s="733"/>
      <c r="AB1267" s="734"/>
      <c r="AC1267" s="734"/>
      <c r="AD1267" s="735"/>
      <c r="AE1267" s="733"/>
      <c r="AF1267" s="734"/>
      <c r="AG1267" s="734"/>
      <c r="AH1267" s="735"/>
    </row>
    <row r="1268" spans="1:34" x14ac:dyDescent="0.2">
      <c r="A1268" s="1007" t="s">
        <v>1539</v>
      </c>
      <c r="B1268" s="855"/>
      <c r="C1268" s="855"/>
      <c r="D1268" s="855"/>
      <c r="E1268" s="855"/>
      <c r="F1268" s="855"/>
      <c r="G1268" s="855"/>
      <c r="H1268" s="855"/>
      <c r="I1268" s="855"/>
      <c r="J1268" s="1008"/>
      <c r="K1268" s="733">
        <f>SUM(K1266:N1267)</f>
        <v>8471</v>
      </c>
      <c r="L1268" s="734"/>
      <c r="M1268" s="734"/>
      <c r="N1268" s="735"/>
      <c r="O1268" s="733">
        <f>SUM(O1266:R1267)</f>
        <v>9942</v>
      </c>
      <c r="P1268" s="734"/>
      <c r="Q1268" s="734"/>
      <c r="R1268" s="735"/>
      <c r="S1268" s="733">
        <f>SUM(S1266:V1267)</f>
        <v>0</v>
      </c>
      <c r="T1268" s="734"/>
      <c r="U1268" s="734"/>
      <c r="V1268" s="735"/>
      <c r="W1268" s="733">
        <f>SUM(W1266:Z1267)</f>
        <v>5737</v>
      </c>
      <c r="X1268" s="734"/>
      <c r="Y1268" s="734"/>
      <c r="Z1268" s="735"/>
      <c r="AA1268" s="733">
        <f>SUM(AA1266:AD1267)</f>
        <v>0</v>
      </c>
      <c r="AB1268" s="734"/>
      <c r="AC1268" s="734"/>
      <c r="AD1268" s="735"/>
      <c r="AE1268" s="733">
        <f>SUM(AE1266:AH1267)</f>
        <v>0</v>
      </c>
      <c r="AF1268" s="734"/>
      <c r="AG1268" s="734"/>
      <c r="AH1268" s="735"/>
    </row>
    <row r="1269" spans="1:34" x14ac:dyDescent="0.2">
      <c r="A1269" s="468"/>
      <c r="B1269" s="468"/>
      <c r="C1269" s="468"/>
      <c r="D1269" s="468"/>
      <c r="E1269" s="468"/>
      <c r="F1269" s="468"/>
      <c r="G1269" s="468"/>
      <c r="H1269" s="468"/>
      <c r="I1269" s="468"/>
      <c r="J1269" s="468"/>
      <c r="K1269" s="469"/>
      <c r="L1269" s="469"/>
      <c r="M1269" s="469"/>
      <c r="N1269" s="469"/>
      <c r="O1269" s="469"/>
      <c r="P1269" s="469"/>
      <c r="Q1269" s="469"/>
      <c r="R1269" s="469"/>
      <c r="S1269" s="469"/>
      <c r="T1269" s="469"/>
      <c r="U1269" s="469"/>
      <c r="V1269" s="469"/>
      <c r="W1269" s="469"/>
      <c r="X1269" s="469"/>
      <c r="Y1269" s="469"/>
      <c r="Z1269" s="469"/>
      <c r="AA1269" s="469"/>
      <c r="AB1269" s="469"/>
      <c r="AC1269" s="469"/>
      <c r="AD1269" s="469"/>
      <c r="AE1269" s="469"/>
      <c r="AF1269" s="469"/>
      <c r="AG1269" s="469"/>
      <c r="AH1269" s="469"/>
    </row>
    <row r="1270" spans="1:34" hidden="1" x14ac:dyDescent="0.2">
      <c r="A1270" s="1080" t="s">
        <v>2346</v>
      </c>
      <c r="B1270" s="1080"/>
      <c r="C1270" s="1080"/>
      <c r="D1270" s="1080"/>
      <c r="E1270" s="1080"/>
      <c r="F1270" s="1080"/>
      <c r="G1270" s="1080"/>
      <c r="H1270" s="1080"/>
      <c r="I1270" s="1080"/>
      <c r="J1270" s="1080"/>
      <c r="K1270" s="1080"/>
      <c r="L1270" s="1080"/>
      <c r="M1270" s="1080"/>
      <c r="N1270" s="1080"/>
      <c r="O1270" s="1080"/>
      <c r="P1270" s="1080"/>
      <c r="Q1270" s="1080"/>
      <c r="R1270" s="1080"/>
      <c r="S1270" s="1080"/>
      <c r="T1270" s="1080"/>
      <c r="U1270" s="1080"/>
      <c r="V1270" s="1080"/>
      <c r="W1270" s="1080"/>
      <c r="X1270" s="1080"/>
      <c r="Y1270" s="1080"/>
      <c r="Z1270" s="1080"/>
      <c r="AA1270" s="1080"/>
      <c r="AB1270" s="1080"/>
      <c r="AC1270" s="1080"/>
      <c r="AD1270" s="1080"/>
      <c r="AE1270" s="1080"/>
      <c r="AF1270" s="1080"/>
      <c r="AG1270" s="1080"/>
      <c r="AH1270" s="1080"/>
    </row>
    <row r="1271" spans="1:34" x14ac:dyDescent="0.2">
      <c r="A1271" s="463"/>
      <c r="B1271" s="463"/>
      <c r="C1271" s="463"/>
      <c r="D1271" s="463"/>
      <c r="E1271" s="463"/>
      <c r="F1271" s="463"/>
      <c r="G1271" s="463"/>
      <c r="H1271" s="463"/>
      <c r="I1271" s="463"/>
      <c r="J1271" s="463"/>
      <c r="K1271" s="463"/>
      <c r="L1271" s="463"/>
      <c r="M1271" s="463"/>
      <c r="N1271" s="463"/>
      <c r="O1271" s="463"/>
      <c r="P1271" s="463"/>
      <c r="Q1271" s="463"/>
      <c r="R1271" s="463"/>
      <c r="S1271" s="463"/>
      <c r="T1271" s="463"/>
      <c r="U1271" s="463"/>
      <c r="V1271" s="463"/>
      <c r="W1271" s="463"/>
      <c r="X1271" s="463"/>
      <c r="Y1271" s="463"/>
      <c r="Z1271" s="463"/>
      <c r="AA1271" s="463"/>
      <c r="AB1271" s="463"/>
      <c r="AC1271" s="463"/>
      <c r="AD1271" s="463"/>
      <c r="AE1271" s="463"/>
      <c r="AF1271" s="463"/>
      <c r="AG1271" s="463"/>
      <c r="AH1271" s="463"/>
    </row>
    <row r="1272" spans="1:34" hidden="1" x14ac:dyDescent="0.2">
      <c r="A1272" s="729" t="s">
        <v>1931</v>
      </c>
      <c r="B1272" s="729"/>
      <c r="C1272" s="729"/>
      <c r="D1272" s="729"/>
      <c r="E1272" s="729"/>
      <c r="F1272" s="729"/>
      <c r="G1272" s="729"/>
      <c r="H1272" s="729"/>
      <c r="I1272" s="729"/>
      <c r="J1272" s="729"/>
      <c r="K1272" s="729"/>
      <c r="L1272" s="729"/>
      <c r="M1272" s="729"/>
      <c r="N1272" s="729"/>
      <c r="O1272" s="729"/>
      <c r="P1272" s="729"/>
      <c r="Q1272" s="729"/>
      <c r="R1272" s="729"/>
      <c r="S1272" s="729"/>
      <c r="T1272" s="729"/>
      <c r="U1272" s="729"/>
      <c r="V1272" s="729"/>
      <c r="W1272" s="729"/>
      <c r="X1272" s="729"/>
      <c r="Y1272" s="729"/>
      <c r="Z1272" s="729"/>
      <c r="AA1272" s="729"/>
      <c r="AB1272" s="729"/>
      <c r="AC1272" s="729"/>
      <c r="AD1272" s="729"/>
      <c r="AE1272" s="729"/>
      <c r="AF1272" s="729"/>
      <c r="AG1272" s="729"/>
      <c r="AH1272" s="729"/>
    </row>
    <row r="1273" spans="1:34" hidden="1" x14ac:dyDescent="0.2">
      <c r="A1273" s="459"/>
      <c r="B1273" s="459"/>
      <c r="C1273" s="459"/>
      <c r="D1273" s="459"/>
      <c r="E1273" s="459"/>
      <c r="F1273" s="459"/>
      <c r="G1273" s="459"/>
      <c r="H1273" s="459"/>
      <c r="I1273" s="459"/>
      <c r="J1273" s="459"/>
      <c r="K1273" s="459"/>
      <c r="L1273" s="459"/>
      <c r="M1273" s="459"/>
      <c r="N1273" s="459"/>
      <c r="O1273" s="459"/>
      <c r="P1273" s="459"/>
      <c r="Q1273" s="459"/>
      <c r="R1273" s="459"/>
      <c r="S1273" s="459"/>
      <c r="T1273" s="459"/>
      <c r="U1273" s="459"/>
      <c r="V1273" s="459"/>
      <c r="W1273" s="459"/>
      <c r="X1273" s="459"/>
      <c r="Y1273" s="459"/>
      <c r="Z1273" s="459"/>
      <c r="AA1273" s="459"/>
      <c r="AB1273" s="459"/>
      <c r="AC1273" s="459"/>
      <c r="AD1273" s="459"/>
      <c r="AE1273" s="459"/>
      <c r="AF1273" s="459"/>
      <c r="AG1273" s="459"/>
      <c r="AH1273" s="459"/>
    </row>
    <row r="1274" spans="1:34" hidden="1" x14ac:dyDescent="0.2">
      <c r="A1274" s="714" t="s">
        <v>1932</v>
      </c>
      <c r="B1274" s="715"/>
      <c r="C1274" s="715"/>
      <c r="D1274" s="715"/>
      <c r="E1274" s="715"/>
      <c r="F1274" s="715"/>
      <c r="G1274" s="715"/>
      <c r="H1274" s="715"/>
      <c r="I1274" s="715"/>
      <c r="J1274" s="715"/>
      <c r="K1274" s="715"/>
      <c r="L1274" s="715"/>
      <c r="M1274" s="715"/>
      <c r="N1274" s="715"/>
      <c r="O1274" s="715"/>
      <c r="P1274" s="715"/>
      <c r="Q1274" s="715"/>
      <c r="R1274" s="715"/>
      <c r="S1274" s="716"/>
      <c r="T1274" s="745" t="s">
        <v>1933</v>
      </c>
      <c r="U1274" s="746"/>
      <c r="V1274" s="746"/>
      <c r="W1274" s="746"/>
      <c r="X1274" s="746"/>
      <c r="Y1274" s="746"/>
      <c r="Z1274" s="746"/>
      <c r="AA1274" s="746"/>
      <c r="AB1274" s="746"/>
      <c r="AC1274" s="746"/>
      <c r="AD1274" s="746"/>
      <c r="AE1274" s="746"/>
      <c r="AF1274" s="746"/>
      <c r="AG1274" s="746"/>
      <c r="AH1274" s="747"/>
    </row>
    <row r="1275" spans="1:34" hidden="1" x14ac:dyDescent="0.2">
      <c r="A1275" s="736"/>
      <c r="B1275" s="737"/>
      <c r="C1275" s="737"/>
      <c r="D1275" s="737"/>
      <c r="E1275" s="737"/>
      <c r="F1275" s="737"/>
      <c r="G1275" s="737"/>
      <c r="H1275" s="737"/>
      <c r="I1275" s="737"/>
      <c r="J1275" s="737"/>
      <c r="K1275" s="737"/>
      <c r="L1275" s="737"/>
      <c r="M1275" s="737"/>
      <c r="N1275" s="737"/>
      <c r="O1275" s="737"/>
      <c r="P1275" s="737"/>
      <c r="Q1275" s="737"/>
      <c r="R1275" s="737"/>
      <c r="S1275" s="738"/>
      <c r="T1275" s="745"/>
      <c r="U1275" s="746"/>
      <c r="V1275" s="746"/>
      <c r="W1275" s="746"/>
      <c r="X1275" s="746"/>
      <c r="Y1275" s="746"/>
      <c r="Z1275" s="746"/>
      <c r="AA1275" s="746"/>
      <c r="AB1275" s="746"/>
      <c r="AC1275" s="746"/>
      <c r="AD1275" s="746"/>
      <c r="AE1275" s="746"/>
      <c r="AF1275" s="746"/>
      <c r="AG1275" s="746"/>
      <c r="AH1275" s="747"/>
    </row>
    <row r="1276" spans="1:34" hidden="1" x14ac:dyDescent="0.2">
      <c r="A1276" s="736"/>
      <c r="B1276" s="737"/>
      <c r="C1276" s="737"/>
      <c r="D1276" s="737"/>
      <c r="E1276" s="737"/>
      <c r="F1276" s="737"/>
      <c r="G1276" s="737"/>
      <c r="H1276" s="737"/>
      <c r="I1276" s="737"/>
      <c r="J1276" s="737"/>
      <c r="K1276" s="737"/>
      <c r="L1276" s="737"/>
      <c r="M1276" s="737"/>
      <c r="N1276" s="737"/>
      <c r="O1276" s="737"/>
      <c r="P1276" s="737"/>
      <c r="Q1276" s="737"/>
      <c r="R1276" s="737"/>
      <c r="S1276" s="738"/>
      <c r="T1276" s="745"/>
      <c r="U1276" s="746"/>
      <c r="V1276" s="746"/>
      <c r="W1276" s="746"/>
      <c r="X1276" s="746"/>
      <c r="Y1276" s="746"/>
      <c r="Z1276" s="746"/>
      <c r="AA1276" s="746"/>
      <c r="AB1276" s="746"/>
      <c r="AC1276" s="746"/>
      <c r="AD1276" s="746"/>
      <c r="AE1276" s="746"/>
      <c r="AF1276" s="746"/>
      <c r="AG1276" s="746"/>
      <c r="AH1276" s="747"/>
    </row>
    <row r="1277" spans="1:34" hidden="1" x14ac:dyDescent="0.2">
      <c r="A1277" s="736"/>
      <c r="B1277" s="737"/>
      <c r="C1277" s="737"/>
      <c r="D1277" s="737"/>
      <c r="E1277" s="737"/>
      <c r="F1277" s="737"/>
      <c r="G1277" s="737"/>
      <c r="H1277" s="737"/>
      <c r="I1277" s="737"/>
      <c r="J1277" s="737"/>
      <c r="K1277" s="737"/>
      <c r="L1277" s="737"/>
      <c r="M1277" s="737"/>
      <c r="N1277" s="737"/>
      <c r="O1277" s="737"/>
      <c r="P1277" s="737"/>
      <c r="Q1277" s="737"/>
      <c r="R1277" s="737"/>
      <c r="S1277" s="738"/>
      <c r="T1277" s="745"/>
      <c r="U1277" s="746"/>
      <c r="V1277" s="746"/>
      <c r="W1277" s="746"/>
      <c r="X1277" s="746"/>
      <c r="Y1277" s="746"/>
      <c r="Z1277" s="746"/>
      <c r="AA1277" s="746"/>
      <c r="AB1277" s="746"/>
      <c r="AC1277" s="746"/>
      <c r="AD1277" s="746"/>
      <c r="AE1277" s="746"/>
      <c r="AF1277" s="746"/>
      <c r="AG1277" s="746"/>
      <c r="AH1277" s="747"/>
    </row>
    <row r="1278" spans="1:34" hidden="1" x14ac:dyDescent="0.2"/>
    <row r="1279" spans="1:34" hidden="1" x14ac:dyDescent="0.2"/>
    <row r="1280" spans="1:34" x14ac:dyDescent="0.2">
      <c r="A1280" s="447" t="s">
        <v>1852</v>
      </c>
      <c r="B1280" s="447"/>
      <c r="C1280" s="447"/>
      <c r="D1280" s="447" t="s">
        <v>2818</v>
      </c>
      <c r="E1280" s="447"/>
      <c r="F1280" s="447"/>
      <c r="G1280" s="447"/>
      <c r="H1280" s="447"/>
      <c r="I1280" s="447"/>
      <c r="J1280" s="447"/>
      <c r="K1280" s="447"/>
      <c r="L1280" s="447"/>
      <c r="M1280" s="447"/>
      <c r="N1280" s="447"/>
      <c r="O1280" s="447"/>
      <c r="P1280" s="447"/>
      <c r="Q1280" s="447"/>
      <c r="R1280" s="447"/>
      <c r="S1280" s="447"/>
      <c r="T1280" s="447"/>
      <c r="U1280" s="447"/>
      <c r="V1280" s="447"/>
      <c r="W1280" s="447"/>
      <c r="X1280" s="447"/>
      <c r="Y1280" s="447"/>
      <c r="Z1280" s="447"/>
    </row>
    <row r="1281" spans="1:34" x14ac:dyDescent="0.2">
      <c r="A1281" s="447"/>
      <c r="B1281" s="447"/>
      <c r="C1281" s="447"/>
      <c r="D1281" s="447"/>
      <c r="E1281" s="447"/>
      <c r="F1281" s="447"/>
      <c r="G1281" s="447"/>
      <c r="H1281" s="447"/>
      <c r="I1281" s="447"/>
      <c r="J1281" s="447"/>
      <c r="K1281" s="447"/>
      <c r="L1281" s="447"/>
      <c r="M1281" s="447"/>
      <c r="N1281" s="447"/>
      <c r="O1281" s="447"/>
      <c r="P1281" s="447"/>
      <c r="Q1281" s="447"/>
      <c r="R1281" s="447"/>
      <c r="S1281" s="447"/>
      <c r="T1281" s="447"/>
      <c r="U1281" s="447"/>
      <c r="V1281" s="447"/>
      <c r="W1281" s="447"/>
      <c r="X1281" s="447"/>
      <c r="Y1281" s="447"/>
      <c r="Z1281" s="447"/>
    </row>
    <row r="1282" spans="1:34" ht="43.5" customHeight="1" x14ac:dyDescent="0.2">
      <c r="A1282" s="729" t="s">
        <v>2755</v>
      </c>
      <c r="B1282" s="729"/>
      <c r="C1282" s="729"/>
      <c r="D1282" s="729"/>
      <c r="E1282" s="729"/>
      <c r="F1282" s="729"/>
      <c r="G1282" s="729"/>
      <c r="H1282" s="729"/>
      <c r="I1282" s="729"/>
      <c r="J1282" s="729"/>
      <c r="K1282" s="729"/>
      <c r="L1282" s="729"/>
      <c r="M1282" s="729"/>
      <c r="N1282" s="729"/>
      <c r="O1282" s="729"/>
      <c r="P1282" s="729"/>
      <c r="Q1282" s="729"/>
      <c r="R1282" s="729"/>
      <c r="S1282" s="729"/>
      <c r="T1282" s="729"/>
      <c r="U1282" s="729"/>
      <c r="V1282" s="729"/>
      <c r="W1282" s="729"/>
      <c r="X1282" s="729"/>
      <c r="Y1282" s="729"/>
      <c r="Z1282" s="729"/>
      <c r="AA1282" s="729"/>
      <c r="AB1282" s="729"/>
      <c r="AC1282" s="729"/>
      <c r="AD1282" s="729"/>
      <c r="AE1282" s="729"/>
      <c r="AF1282" s="729"/>
      <c r="AG1282" s="729"/>
      <c r="AH1282" s="729"/>
    </row>
    <row r="1283" spans="1:34" hidden="1" x14ac:dyDescent="0.2">
      <c r="A1283" s="1048" t="s">
        <v>2476</v>
      </c>
      <c r="B1283" s="1048"/>
      <c r="C1283" s="1048"/>
      <c r="D1283" s="1048"/>
      <c r="E1283" s="1048"/>
      <c r="F1283" s="1048"/>
      <c r="G1283" s="1048"/>
      <c r="H1283" s="1048"/>
      <c r="I1283" s="1048"/>
      <c r="J1283" s="1048"/>
      <c r="K1283" s="1048"/>
      <c r="L1283" s="1048"/>
      <c r="M1283" s="1048"/>
      <c r="N1283" s="1048"/>
      <c r="O1283" s="1048"/>
      <c r="P1283" s="1048"/>
      <c r="Q1283" s="1048"/>
      <c r="R1283" s="1048"/>
      <c r="S1283" s="1048"/>
      <c r="T1283" s="1048"/>
      <c r="U1283" s="1048"/>
      <c r="V1283" s="1048"/>
      <c r="W1283" s="1048"/>
      <c r="X1283" s="1048"/>
      <c r="Y1283" s="1048"/>
      <c r="Z1283" s="1048"/>
      <c r="AA1283" s="1048"/>
      <c r="AB1283" s="1048"/>
      <c r="AC1283" s="1048"/>
      <c r="AD1283" s="1048"/>
      <c r="AE1283" s="1048"/>
      <c r="AF1283" s="1048"/>
      <c r="AG1283" s="1048"/>
      <c r="AH1283" s="1048"/>
    </row>
    <row r="1284" spans="1:34" hidden="1" x14ac:dyDescent="0.2">
      <c r="A1284" s="729" t="s">
        <v>2819</v>
      </c>
      <c r="B1284" s="729"/>
      <c r="C1284" s="729"/>
      <c r="D1284" s="729"/>
      <c r="E1284" s="729"/>
      <c r="F1284" s="729"/>
      <c r="G1284" s="729"/>
      <c r="H1284" s="729"/>
      <c r="I1284" s="729"/>
      <c r="J1284" s="729"/>
      <c r="K1284" s="729"/>
      <c r="L1284" s="729"/>
      <c r="M1284" s="729"/>
      <c r="N1284" s="729"/>
      <c r="O1284" s="729"/>
      <c r="P1284" s="729"/>
      <c r="Q1284" s="729"/>
      <c r="R1284" s="729"/>
      <c r="S1284" s="729"/>
      <c r="T1284" s="729"/>
      <c r="U1284" s="729"/>
      <c r="V1284" s="729"/>
      <c r="W1284" s="729"/>
      <c r="X1284" s="729"/>
      <c r="Y1284" s="729"/>
      <c r="Z1284" s="729"/>
      <c r="AA1284" s="729"/>
      <c r="AB1284" s="729"/>
      <c r="AC1284" s="729"/>
      <c r="AD1284" s="729"/>
      <c r="AE1284" s="729"/>
      <c r="AF1284" s="729"/>
      <c r="AG1284" s="729"/>
      <c r="AH1284" s="729"/>
    </row>
    <row r="1285" spans="1:34" hidden="1" x14ac:dyDescent="0.2"/>
    <row r="1286" spans="1:34" hidden="1" x14ac:dyDescent="0.2">
      <c r="A1286" s="729" t="s">
        <v>2820</v>
      </c>
      <c r="B1286" s="729"/>
      <c r="C1286" s="729"/>
      <c r="D1286" s="729"/>
      <c r="E1286" s="729"/>
      <c r="F1286" s="729"/>
      <c r="G1286" s="729"/>
      <c r="H1286" s="729"/>
      <c r="I1286" s="729"/>
      <c r="J1286" s="729"/>
      <c r="K1286" s="729"/>
      <c r="L1286" s="729"/>
      <c r="M1286" s="729"/>
      <c r="N1286" s="729"/>
      <c r="O1286" s="729"/>
      <c r="P1286" s="729"/>
      <c r="Q1286" s="729"/>
      <c r="R1286" s="729"/>
      <c r="S1286" s="729"/>
      <c r="T1286" s="729"/>
      <c r="U1286" s="729"/>
      <c r="V1286" s="729"/>
      <c r="W1286" s="729"/>
      <c r="X1286" s="729"/>
      <c r="Y1286" s="729"/>
      <c r="Z1286" s="729"/>
      <c r="AA1286" s="729"/>
      <c r="AB1286" s="729"/>
      <c r="AC1286" s="729"/>
      <c r="AD1286" s="729"/>
      <c r="AE1286" s="729"/>
      <c r="AF1286" s="729"/>
      <c r="AG1286" s="729"/>
      <c r="AH1286" s="729"/>
    </row>
    <row r="1287" spans="1:34" hidden="1" x14ac:dyDescent="0.2"/>
    <row r="1288" spans="1:34" hidden="1" x14ac:dyDescent="0.2">
      <c r="A1288" s="729" t="s">
        <v>1934</v>
      </c>
      <c r="B1288" s="729"/>
      <c r="C1288" s="729"/>
      <c r="D1288" s="729"/>
      <c r="E1288" s="729"/>
      <c r="F1288" s="729"/>
      <c r="G1288" s="729"/>
      <c r="H1288" s="729"/>
      <c r="I1288" s="729"/>
      <c r="J1288" s="729"/>
      <c r="K1288" s="729"/>
      <c r="L1288" s="729"/>
      <c r="M1288" s="729"/>
      <c r="N1288" s="729"/>
      <c r="O1288" s="729"/>
      <c r="P1288" s="729"/>
      <c r="Q1288" s="729"/>
      <c r="R1288" s="729"/>
      <c r="S1288" s="729"/>
      <c r="T1288" s="729"/>
      <c r="U1288" s="729"/>
      <c r="V1288" s="729"/>
      <c r="W1288" s="729"/>
      <c r="X1288" s="729"/>
      <c r="Y1288" s="729"/>
      <c r="Z1288" s="729"/>
      <c r="AA1288" s="729"/>
      <c r="AB1288" s="729"/>
      <c r="AC1288" s="729"/>
      <c r="AD1288" s="729"/>
      <c r="AE1288" s="729"/>
      <c r="AF1288" s="729"/>
      <c r="AG1288" s="729"/>
      <c r="AH1288" s="729"/>
    </row>
    <row r="1289" spans="1:34" hidden="1" x14ac:dyDescent="0.2">
      <c r="A1289" s="729"/>
      <c r="B1289" s="729"/>
      <c r="C1289" s="729"/>
      <c r="D1289" s="729"/>
      <c r="E1289" s="729"/>
      <c r="F1289" s="729"/>
      <c r="G1289" s="729"/>
      <c r="H1289" s="729"/>
      <c r="I1289" s="729"/>
      <c r="J1289" s="729"/>
      <c r="K1289" s="729"/>
      <c r="L1289" s="729"/>
      <c r="M1289" s="729"/>
      <c r="N1289" s="729"/>
      <c r="O1289" s="729"/>
      <c r="P1289" s="729"/>
      <c r="Q1289" s="729"/>
      <c r="R1289" s="729"/>
      <c r="S1289" s="729"/>
      <c r="T1289" s="729"/>
      <c r="U1289" s="729"/>
      <c r="V1289" s="729"/>
      <c r="W1289" s="729"/>
      <c r="X1289" s="729"/>
      <c r="Y1289" s="729"/>
      <c r="Z1289" s="729"/>
      <c r="AA1289" s="729"/>
      <c r="AB1289" s="729"/>
      <c r="AC1289" s="729"/>
      <c r="AD1289" s="729"/>
      <c r="AE1289" s="729"/>
      <c r="AF1289" s="729"/>
      <c r="AG1289" s="729"/>
      <c r="AH1289" s="729"/>
    </row>
    <row r="1290" spans="1:34" hidden="1" x14ac:dyDescent="0.2"/>
    <row r="1291" spans="1:34" hidden="1" x14ac:dyDescent="0.2">
      <c r="A1291" s="729" t="s">
        <v>2821</v>
      </c>
      <c r="B1291" s="729"/>
      <c r="C1291" s="729"/>
      <c r="D1291" s="729"/>
      <c r="E1291" s="729"/>
      <c r="F1291" s="729"/>
      <c r="G1291" s="729"/>
      <c r="H1291" s="729"/>
      <c r="I1291" s="729"/>
      <c r="J1291" s="729"/>
      <c r="K1291" s="729"/>
      <c r="L1291" s="729"/>
      <c r="M1291" s="729"/>
      <c r="N1291" s="729"/>
      <c r="O1291" s="729"/>
      <c r="P1291" s="729"/>
      <c r="Q1291" s="729"/>
      <c r="R1291" s="729"/>
      <c r="S1291" s="729"/>
      <c r="T1291" s="729"/>
      <c r="U1291" s="729"/>
      <c r="V1291" s="729"/>
      <c r="W1291" s="729"/>
      <c r="X1291" s="729"/>
      <c r="Y1291" s="729"/>
      <c r="Z1291" s="729"/>
      <c r="AA1291" s="729"/>
      <c r="AB1291" s="729"/>
      <c r="AC1291" s="729"/>
      <c r="AD1291" s="729"/>
      <c r="AE1291" s="729"/>
      <c r="AF1291" s="729"/>
      <c r="AG1291" s="729"/>
      <c r="AH1291" s="729"/>
    </row>
    <row r="1292" spans="1:34" hidden="1" x14ac:dyDescent="0.2">
      <c r="A1292" s="729"/>
      <c r="B1292" s="729"/>
      <c r="C1292" s="729"/>
      <c r="D1292" s="729"/>
      <c r="E1292" s="729"/>
      <c r="F1292" s="729"/>
      <c r="G1292" s="729"/>
      <c r="H1292" s="729"/>
      <c r="I1292" s="729"/>
      <c r="J1292" s="729"/>
      <c r="K1292" s="729"/>
      <c r="L1292" s="729"/>
      <c r="M1292" s="729"/>
      <c r="N1292" s="729"/>
      <c r="O1292" s="729"/>
      <c r="P1292" s="729"/>
      <c r="Q1292" s="729"/>
      <c r="R1292" s="729"/>
      <c r="S1292" s="729"/>
      <c r="T1292" s="729"/>
      <c r="U1292" s="729"/>
      <c r="V1292" s="729"/>
      <c r="W1292" s="729"/>
      <c r="X1292" s="729"/>
      <c r="Y1292" s="729"/>
      <c r="Z1292" s="729"/>
      <c r="AA1292" s="729"/>
      <c r="AB1292" s="729"/>
      <c r="AC1292" s="729"/>
      <c r="AD1292" s="729"/>
      <c r="AE1292" s="729"/>
      <c r="AF1292" s="729"/>
      <c r="AG1292" s="729"/>
      <c r="AH1292" s="729"/>
    </row>
    <row r="1293" spans="1:34" hidden="1" x14ac:dyDescent="0.2"/>
    <row r="1294" spans="1:34" hidden="1" x14ac:dyDescent="0.2">
      <c r="A1294" s="729" t="s">
        <v>1935</v>
      </c>
      <c r="B1294" s="729"/>
      <c r="C1294" s="729"/>
      <c r="D1294" s="729"/>
      <c r="E1294" s="729"/>
      <c r="F1294" s="729"/>
      <c r="G1294" s="729"/>
      <c r="H1294" s="729"/>
      <c r="I1294" s="729"/>
      <c r="J1294" s="729"/>
      <c r="K1294" s="729"/>
      <c r="L1294" s="729"/>
      <c r="M1294" s="729"/>
      <c r="N1294" s="729"/>
      <c r="O1294" s="729"/>
      <c r="P1294" s="729"/>
      <c r="Q1294" s="729"/>
      <c r="R1294" s="729"/>
      <c r="S1294" s="729"/>
      <c r="T1294" s="729"/>
      <c r="U1294" s="729"/>
      <c r="V1294" s="729"/>
      <c r="W1294" s="729"/>
      <c r="X1294" s="729"/>
      <c r="Y1294" s="729"/>
      <c r="Z1294" s="729"/>
      <c r="AA1294" s="729"/>
      <c r="AB1294" s="729"/>
      <c r="AC1294" s="729"/>
      <c r="AD1294" s="729"/>
      <c r="AE1294" s="729"/>
      <c r="AF1294" s="729"/>
      <c r="AG1294" s="729"/>
      <c r="AH1294" s="729"/>
    </row>
    <row r="1295" spans="1:34" hidden="1" x14ac:dyDescent="0.2"/>
    <row r="1297" spans="1:34" x14ac:dyDescent="0.2">
      <c r="A1297" s="421" t="s">
        <v>2756</v>
      </c>
    </row>
    <row r="1299" spans="1:34" x14ac:dyDescent="0.2">
      <c r="A1299" s="421" t="s">
        <v>2708</v>
      </c>
    </row>
    <row r="1300" spans="1:34" ht="63.75" customHeight="1" x14ac:dyDescent="0.2">
      <c r="A1300" s="1023" t="s">
        <v>2349</v>
      </c>
      <c r="B1300" s="1023"/>
      <c r="C1300" s="1023"/>
      <c r="D1300" s="1023"/>
      <c r="E1300" s="1023"/>
      <c r="F1300" s="1023"/>
      <c r="G1300" s="1023"/>
      <c r="H1300" s="1023"/>
      <c r="I1300" s="1023"/>
      <c r="J1300" s="1023"/>
      <c r="K1300" s="1023"/>
      <c r="L1300" s="1023"/>
      <c r="M1300" s="1023"/>
      <c r="N1300" s="1023"/>
      <c r="O1300" s="1023"/>
      <c r="P1300" s="1023"/>
      <c r="Q1300" s="1023"/>
      <c r="R1300" s="1023"/>
      <c r="S1300" s="1023"/>
      <c r="T1300" s="1023"/>
      <c r="U1300" s="1023"/>
      <c r="V1300" s="1023"/>
      <c r="W1300" s="1023"/>
      <c r="X1300" s="1023"/>
      <c r="Y1300" s="1023"/>
      <c r="Z1300" s="1023"/>
      <c r="AA1300" s="1023"/>
      <c r="AB1300" s="1023"/>
      <c r="AC1300" s="1023"/>
      <c r="AD1300" s="1023"/>
      <c r="AE1300" s="1023"/>
      <c r="AF1300" s="1023"/>
      <c r="AG1300" s="1023"/>
      <c r="AH1300" s="1023"/>
    </row>
    <row r="1302" spans="1:34" hidden="1" x14ac:dyDescent="0.2">
      <c r="A1302" s="729" t="s">
        <v>2822</v>
      </c>
      <c r="B1302" s="729"/>
      <c r="C1302" s="729"/>
      <c r="D1302" s="729"/>
      <c r="E1302" s="729"/>
      <c r="F1302" s="729"/>
      <c r="G1302" s="729"/>
      <c r="H1302" s="729"/>
      <c r="I1302" s="729"/>
      <c r="J1302" s="729"/>
      <c r="K1302" s="729"/>
      <c r="L1302" s="729"/>
      <c r="M1302" s="729"/>
      <c r="N1302" s="729"/>
      <c r="O1302" s="729"/>
      <c r="P1302" s="729"/>
      <c r="Q1302" s="729"/>
      <c r="R1302" s="729"/>
      <c r="S1302" s="729"/>
      <c r="T1302" s="729"/>
      <c r="U1302" s="729"/>
      <c r="V1302" s="729"/>
      <c r="W1302" s="729"/>
      <c r="X1302" s="729"/>
      <c r="Y1302" s="729"/>
      <c r="Z1302" s="729"/>
      <c r="AA1302" s="729"/>
      <c r="AB1302" s="729"/>
      <c r="AC1302" s="729"/>
      <c r="AD1302" s="729"/>
      <c r="AE1302" s="729"/>
      <c r="AF1302" s="729"/>
      <c r="AG1302" s="729"/>
      <c r="AH1302" s="729"/>
    </row>
    <row r="1303" spans="1:34" hidden="1" x14ac:dyDescent="0.2">
      <c r="A1303" s="729"/>
      <c r="B1303" s="729"/>
      <c r="C1303" s="729"/>
      <c r="D1303" s="729"/>
      <c r="E1303" s="729"/>
      <c r="F1303" s="729"/>
      <c r="G1303" s="729"/>
      <c r="H1303" s="729"/>
      <c r="I1303" s="729"/>
      <c r="J1303" s="729"/>
      <c r="K1303" s="729"/>
      <c r="L1303" s="729"/>
      <c r="M1303" s="729"/>
      <c r="N1303" s="729"/>
      <c r="O1303" s="729"/>
      <c r="P1303" s="729"/>
      <c r="Q1303" s="729"/>
      <c r="R1303" s="729"/>
      <c r="S1303" s="729"/>
      <c r="T1303" s="729"/>
      <c r="U1303" s="729"/>
      <c r="V1303" s="729"/>
      <c r="W1303" s="729"/>
      <c r="X1303" s="729"/>
      <c r="Y1303" s="729"/>
      <c r="Z1303" s="729"/>
      <c r="AA1303" s="729"/>
      <c r="AB1303" s="729"/>
      <c r="AC1303" s="729"/>
      <c r="AD1303" s="729"/>
      <c r="AE1303" s="729"/>
      <c r="AF1303" s="729"/>
      <c r="AG1303" s="729"/>
      <c r="AH1303" s="729"/>
    </row>
    <row r="1304" spans="1:34" hidden="1" x14ac:dyDescent="0.2">
      <c r="A1304" s="459"/>
      <c r="B1304" s="459"/>
      <c r="C1304" s="459"/>
      <c r="D1304" s="459"/>
      <c r="E1304" s="459"/>
      <c r="F1304" s="459"/>
      <c r="G1304" s="459"/>
      <c r="H1304" s="459"/>
      <c r="I1304" s="459"/>
      <c r="J1304" s="459"/>
      <c r="K1304" s="459"/>
      <c r="L1304" s="459"/>
      <c r="M1304" s="459"/>
      <c r="N1304" s="459"/>
      <c r="O1304" s="459"/>
      <c r="P1304" s="459"/>
      <c r="Q1304" s="459"/>
      <c r="R1304" s="459"/>
      <c r="S1304" s="459"/>
      <c r="T1304" s="459"/>
      <c r="U1304" s="459"/>
      <c r="V1304" s="459"/>
      <c r="W1304" s="459"/>
      <c r="X1304" s="459"/>
      <c r="Y1304" s="459"/>
      <c r="Z1304" s="459"/>
      <c r="AA1304" s="459"/>
      <c r="AB1304" s="459"/>
      <c r="AC1304" s="459"/>
      <c r="AD1304" s="459"/>
      <c r="AE1304" s="459"/>
      <c r="AF1304" s="459"/>
      <c r="AG1304" s="459"/>
      <c r="AH1304" s="459"/>
    </row>
    <row r="1305" spans="1:34" hidden="1" x14ac:dyDescent="0.2">
      <c r="A1305" s="421" t="s">
        <v>2350</v>
      </c>
    </row>
    <row r="1306" spans="1:34" hidden="1" x14ac:dyDescent="0.2"/>
    <row r="1307" spans="1:34" ht="32.25" hidden="1" customHeight="1" x14ac:dyDescent="0.2">
      <c r="A1307" s="1023" t="s">
        <v>2353</v>
      </c>
      <c r="B1307" s="1023"/>
      <c r="C1307" s="1023"/>
      <c r="D1307" s="1023"/>
      <c r="E1307" s="1023"/>
      <c r="F1307" s="1023"/>
      <c r="G1307" s="1023"/>
      <c r="H1307" s="1023"/>
      <c r="I1307" s="1023"/>
      <c r="J1307" s="1023"/>
      <c r="K1307" s="1023"/>
      <c r="L1307" s="1023"/>
      <c r="M1307" s="1023"/>
      <c r="N1307" s="1023"/>
      <c r="O1307" s="1023"/>
      <c r="P1307" s="1023"/>
      <c r="Q1307" s="1023"/>
      <c r="R1307" s="1023"/>
      <c r="S1307" s="1023"/>
      <c r="T1307" s="1023"/>
      <c r="U1307" s="1023"/>
      <c r="V1307" s="1023"/>
      <c r="W1307" s="1023"/>
      <c r="X1307" s="1023"/>
      <c r="Y1307" s="1023"/>
      <c r="Z1307" s="1023"/>
      <c r="AA1307" s="1023"/>
      <c r="AB1307" s="1023"/>
      <c r="AC1307" s="1023"/>
      <c r="AD1307" s="1023"/>
      <c r="AE1307" s="1023"/>
      <c r="AF1307" s="1023"/>
      <c r="AG1307" s="1023"/>
      <c r="AH1307" s="1023"/>
    </row>
    <row r="1308" spans="1:34" hidden="1" x14ac:dyDescent="0.2">
      <c r="A1308" s="414"/>
      <c r="B1308" s="414"/>
      <c r="C1308" s="414"/>
      <c r="D1308" s="414"/>
      <c r="E1308" s="414"/>
      <c r="F1308" s="414"/>
      <c r="G1308" s="414"/>
      <c r="H1308" s="414"/>
      <c r="I1308" s="414"/>
      <c r="J1308" s="414"/>
      <c r="K1308" s="414"/>
      <c r="L1308" s="414"/>
      <c r="M1308" s="414"/>
      <c r="N1308" s="414"/>
      <c r="O1308" s="414"/>
      <c r="P1308" s="414"/>
      <c r="Q1308" s="414"/>
      <c r="R1308" s="414"/>
      <c r="S1308" s="414"/>
      <c r="T1308" s="414"/>
      <c r="U1308" s="414"/>
      <c r="V1308" s="414"/>
      <c r="W1308" s="414"/>
      <c r="X1308" s="414"/>
      <c r="Y1308" s="414"/>
      <c r="Z1308" s="414"/>
      <c r="AA1308" s="414"/>
      <c r="AB1308" s="414"/>
      <c r="AC1308" s="414"/>
      <c r="AD1308" s="414"/>
      <c r="AE1308" s="414"/>
      <c r="AF1308" s="414"/>
      <c r="AG1308" s="414"/>
      <c r="AH1308" s="414"/>
    </row>
    <row r="1309" spans="1:34" hidden="1" x14ac:dyDescent="0.2">
      <c r="A1309" s="1023" t="s">
        <v>2354</v>
      </c>
      <c r="B1309" s="1023"/>
      <c r="C1309" s="1023"/>
      <c r="D1309" s="1023"/>
      <c r="E1309" s="1023"/>
      <c r="F1309" s="1023"/>
      <c r="G1309" s="1023"/>
      <c r="H1309" s="1023"/>
      <c r="I1309" s="1023"/>
      <c r="J1309" s="1023"/>
      <c r="K1309" s="1023"/>
      <c r="L1309" s="1023"/>
      <c r="M1309" s="1023"/>
      <c r="N1309" s="1023"/>
      <c r="O1309" s="1023"/>
      <c r="P1309" s="1023"/>
      <c r="Q1309" s="1023"/>
      <c r="R1309" s="1023"/>
      <c r="S1309" s="1023"/>
      <c r="T1309" s="1023"/>
      <c r="U1309" s="1023"/>
      <c r="V1309" s="1023"/>
      <c r="W1309" s="1023"/>
      <c r="X1309" s="1023"/>
      <c r="Y1309" s="1023"/>
      <c r="Z1309" s="1023"/>
      <c r="AA1309" s="1023"/>
      <c r="AB1309" s="1023"/>
      <c r="AC1309" s="1023"/>
      <c r="AD1309" s="1023"/>
      <c r="AE1309" s="1023"/>
      <c r="AF1309" s="1023"/>
      <c r="AG1309" s="1023"/>
      <c r="AH1309" s="1023"/>
    </row>
    <row r="1310" spans="1:34" hidden="1" x14ac:dyDescent="0.2">
      <c r="A1310" s="414"/>
      <c r="B1310" s="414"/>
      <c r="C1310" s="414"/>
      <c r="D1310" s="414"/>
      <c r="E1310" s="414"/>
      <c r="F1310" s="414"/>
      <c r="G1310" s="414"/>
      <c r="H1310" s="414"/>
      <c r="I1310" s="414"/>
      <c r="J1310" s="414"/>
      <c r="K1310" s="414"/>
      <c r="L1310" s="414"/>
      <c r="M1310" s="414"/>
      <c r="N1310" s="414"/>
      <c r="O1310" s="414"/>
      <c r="P1310" s="414"/>
      <c r="Q1310" s="414"/>
      <c r="R1310" s="414"/>
      <c r="S1310" s="414"/>
      <c r="T1310" s="414"/>
      <c r="U1310" s="414"/>
      <c r="V1310" s="414"/>
      <c r="W1310" s="414"/>
      <c r="X1310" s="414"/>
      <c r="Y1310" s="414"/>
      <c r="Z1310" s="414"/>
      <c r="AA1310" s="414"/>
      <c r="AB1310" s="414"/>
      <c r="AC1310" s="414"/>
      <c r="AD1310" s="414"/>
      <c r="AE1310" s="414"/>
      <c r="AF1310" s="414"/>
      <c r="AG1310" s="414"/>
      <c r="AH1310" s="414"/>
    </row>
    <row r="1311" spans="1:34" hidden="1" x14ac:dyDescent="0.2">
      <c r="A1311" s="1079" t="s">
        <v>2355</v>
      </c>
      <c r="B1311" s="1079"/>
      <c r="C1311" s="1079"/>
      <c r="D1311" s="1079"/>
      <c r="E1311" s="1079"/>
      <c r="F1311" s="1079"/>
      <c r="G1311" s="1079"/>
      <c r="H1311" s="1079"/>
      <c r="I1311" s="1079"/>
      <c r="J1311" s="1079"/>
      <c r="K1311" s="1079"/>
      <c r="L1311" s="1079"/>
      <c r="M1311" s="1079"/>
      <c r="N1311" s="1079"/>
      <c r="O1311" s="1079"/>
      <c r="P1311" s="1079"/>
      <c r="Q1311" s="1079"/>
      <c r="R1311" s="1079"/>
      <c r="S1311" s="1079"/>
      <c r="T1311" s="1079"/>
      <c r="U1311" s="1079"/>
      <c r="V1311" s="1079"/>
      <c r="W1311" s="1079"/>
      <c r="X1311" s="1079"/>
      <c r="Y1311" s="1079"/>
      <c r="Z1311" s="1079"/>
      <c r="AA1311" s="1079"/>
      <c r="AB1311" s="1079"/>
      <c r="AC1311" s="1079"/>
      <c r="AD1311" s="1079"/>
      <c r="AE1311" s="1079"/>
      <c r="AF1311" s="1079"/>
      <c r="AG1311" s="1079"/>
      <c r="AH1311" s="1079"/>
    </row>
    <row r="1312" spans="1:34" hidden="1" x14ac:dyDescent="0.2">
      <c r="A1312" s="428"/>
      <c r="B1312" s="428"/>
      <c r="C1312" s="428"/>
      <c r="D1312" s="428"/>
      <c r="E1312" s="428"/>
      <c r="F1312" s="428"/>
      <c r="G1312" s="428"/>
      <c r="H1312" s="428"/>
      <c r="I1312" s="428"/>
      <c r="J1312" s="428"/>
      <c r="K1312" s="428"/>
      <c r="L1312" s="428"/>
      <c r="M1312" s="428"/>
      <c r="N1312" s="428"/>
      <c r="O1312" s="428"/>
      <c r="P1312" s="428"/>
      <c r="Q1312" s="428"/>
      <c r="R1312" s="428"/>
      <c r="S1312" s="428"/>
      <c r="T1312" s="428"/>
      <c r="U1312" s="428"/>
      <c r="V1312" s="428"/>
      <c r="W1312" s="428"/>
      <c r="X1312" s="428"/>
      <c r="Y1312" s="428"/>
      <c r="Z1312" s="428"/>
      <c r="AA1312" s="428"/>
      <c r="AB1312" s="428"/>
      <c r="AC1312" s="428"/>
      <c r="AD1312" s="428"/>
      <c r="AE1312" s="428"/>
      <c r="AF1312" s="428"/>
      <c r="AG1312" s="428"/>
      <c r="AH1312" s="428"/>
    </row>
    <row r="1313" spans="1:34" hidden="1" x14ac:dyDescent="0.2">
      <c r="A1313" s="1073" t="s">
        <v>1529</v>
      </c>
      <c r="B1313" s="1074"/>
      <c r="C1313" s="1074"/>
      <c r="D1313" s="1074"/>
      <c r="E1313" s="1074"/>
      <c r="F1313" s="1074"/>
      <c r="G1313" s="1074"/>
      <c r="H1313" s="1074"/>
      <c r="I1313" s="1074"/>
      <c r="J1313" s="1074"/>
      <c r="K1313" s="1074"/>
      <c r="L1313" s="1074"/>
      <c r="M1313" s="1074"/>
      <c r="N1313" s="1074"/>
      <c r="O1313" s="1074"/>
      <c r="P1313" s="1074"/>
      <c r="Q1313" s="1074"/>
      <c r="R1313" s="1075"/>
      <c r="S1313" s="1073" t="s">
        <v>510</v>
      </c>
      <c r="T1313" s="1074"/>
      <c r="U1313" s="1074"/>
      <c r="V1313" s="1074"/>
      <c r="W1313" s="1074"/>
      <c r="X1313" s="1074"/>
      <c r="Y1313" s="1074"/>
      <c r="Z1313" s="1075"/>
      <c r="AA1313" s="1073" t="s">
        <v>633</v>
      </c>
      <c r="AB1313" s="1074"/>
      <c r="AC1313" s="1074"/>
      <c r="AD1313" s="1074"/>
      <c r="AE1313" s="1074"/>
      <c r="AF1313" s="1074"/>
      <c r="AG1313" s="1074"/>
      <c r="AH1313" s="1075"/>
    </row>
    <row r="1314" spans="1:34" hidden="1" x14ac:dyDescent="0.2">
      <c r="A1314" s="1076"/>
      <c r="B1314" s="1077"/>
      <c r="C1314" s="1077"/>
      <c r="D1314" s="1077"/>
      <c r="E1314" s="1077"/>
      <c r="F1314" s="1077"/>
      <c r="G1314" s="1077"/>
      <c r="H1314" s="1077"/>
      <c r="I1314" s="1077"/>
      <c r="J1314" s="1077"/>
      <c r="K1314" s="1077"/>
      <c r="L1314" s="1077"/>
      <c r="M1314" s="1077"/>
      <c r="N1314" s="1077"/>
      <c r="O1314" s="1077"/>
      <c r="P1314" s="1077"/>
      <c r="Q1314" s="1077"/>
      <c r="R1314" s="1078"/>
      <c r="S1314" s="1076"/>
      <c r="T1314" s="1077"/>
      <c r="U1314" s="1077"/>
      <c r="V1314" s="1077"/>
      <c r="W1314" s="1077"/>
      <c r="X1314" s="1077"/>
      <c r="Y1314" s="1077"/>
      <c r="Z1314" s="1078"/>
      <c r="AA1314" s="1076"/>
      <c r="AB1314" s="1077"/>
      <c r="AC1314" s="1077"/>
      <c r="AD1314" s="1077"/>
      <c r="AE1314" s="1077"/>
      <c r="AF1314" s="1077"/>
      <c r="AG1314" s="1077"/>
      <c r="AH1314" s="1078"/>
    </row>
    <row r="1315" spans="1:34" hidden="1" x14ac:dyDescent="0.2">
      <c r="A1315" s="745" t="s">
        <v>1936</v>
      </c>
      <c r="B1315" s="746"/>
      <c r="C1315" s="746"/>
      <c r="D1315" s="746"/>
      <c r="E1315" s="746"/>
      <c r="F1315" s="746"/>
      <c r="G1315" s="746"/>
      <c r="H1315" s="746"/>
      <c r="I1315" s="746"/>
      <c r="J1315" s="746"/>
      <c r="K1315" s="746"/>
      <c r="L1315" s="746"/>
      <c r="M1315" s="746"/>
      <c r="N1315" s="746"/>
      <c r="O1315" s="746"/>
      <c r="P1315" s="746"/>
      <c r="Q1315" s="746"/>
      <c r="R1315" s="747"/>
      <c r="S1315" s="717"/>
      <c r="T1315" s="718"/>
      <c r="U1315" s="718"/>
      <c r="V1315" s="718"/>
      <c r="W1315" s="718"/>
      <c r="X1315" s="718"/>
      <c r="Y1315" s="718"/>
      <c r="Z1315" s="719"/>
      <c r="AA1315" s="717"/>
      <c r="AB1315" s="718"/>
      <c r="AC1315" s="718"/>
      <c r="AD1315" s="718"/>
      <c r="AE1315" s="718"/>
      <c r="AF1315" s="718"/>
      <c r="AG1315" s="718"/>
      <c r="AH1315" s="719"/>
    </row>
    <row r="1316" spans="1:34" hidden="1" x14ac:dyDescent="0.2">
      <c r="A1316" s="745" t="s">
        <v>1937</v>
      </c>
      <c r="B1316" s="746"/>
      <c r="C1316" s="746"/>
      <c r="D1316" s="746"/>
      <c r="E1316" s="746"/>
      <c r="F1316" s="746"/>
      <c r="G1316" s="746"/>
      <c r="H1316" s="746"/>
      <c r="I1316" s="746"/>
      <c r="J1316" s="746"/>
      <c r="K1316" s="746"/>
      <c r="L1316" s="746"/>
      <c r="M1316" s="746"/>
      <c r="N1316" s="746"/>
      <c r="O1316" s="746"/>
      <c r="P1316" s="746"/>
      <c r="Q1316" s="746"/>
      <c r="R1316" s="747"/>
      <c r="S1316" s="717"/>
      <c r="T1316" s="718"/>
      <c r="U1316" s="718"/>
      <c r="V1316" s="718"/>
      <c r="W1316" s="718"/>
      <c r="X1316" s="718"/>
      <c r="Y1316" s="718"/>
      <c r="Z1316" s="719"/>
      <c r="AA1316" s="717"/>
      <c r="AB1316" s="718"/>
      <c r="AC1316" s="718"/>
      <c r="AD1316" s="718"/>
      <c r="AE1316" s="718"/>
      <c r="AF1316" s="718"/>
      <c r="AG1316" s="718"/>
      <c r="AH1316" s="719"/>
    </row>
    <row r="1317" spans="1:34" hidden="1" x14ac:dyDescent="0.2">
      <c r="A1317" s="745" t="s">
        <v>1938</v>
      </c>
      <c r="B1317" s="746"/>
      <c r="C1317" s="746"/>
      <c r="D1317" s="746"/>
      <c r="E1317" s="746"/>
      <c r="F1317" s="746"/>
      <c r="G1317" s="746"/>
      <c r="H1317" s="746"/>
      <c r="I1317" s="746"/>
      <c r="J1317" s="746"/>
      <c r="K1317" s="746"/>
      <c r="L1317" s="746"/>
      <c r="M1317" s="746"/>
      <c r="N1317" s="746"/>
      <c r="O1317" s="746"/>
      <c r="P1317" s="746"/>
      <c r="Q1317" s="746"/>
      <c r="R1317" s="747"/>
      <c r="S1317" s="717"/>
      <c r="T1317" s="718"/>
      <c r="U1317" s="718"/>
      <c r="V1317" s="718"/>
      <c r="W1317" s="718"/>
      <c r="X1317" s="718"/>
      <c r="Y1317" s="718"/>
      <c r="Z1317" s="719"/>
      <c r="AA1317" s="717"/>
      <c r="AB1317" s="718"/>
      <c r="AC1317" s="718"/>
      <c r="AD1317" s="718"/>
      <c r="AE1317" s="718"/>
      <c r="AF1317" s="718"/>
      <c r="AG1317" s="718"/>
      <c r="AH1317" s="719"/>
    </row>
    <row r="1318" spans="1:34" hidden="1" x14ac:dyDescent="0.2">
      <c r="A1318" s="745" t="s">
        <v>1939</v>
      </c>
      <c r="B1318" s="746"/>
      <c r="C1318" s="746"/>
      <c r="D1318" s="746"/>
      <c r="E1318" s="746"/>
      <c r="F1318" s="746"/>
      <c r="G1318" s="746"/>
      <c r="H1318" s="746"/>
      <c r="I1318" s="746"/>
      <c r="J1318" s="746"/>
      <c r="K1318" s="746"/>
      <c r="L1318" s="746"/>
      <c r="M1318" s="746"/>
      <c r="N1318" s="746"/>
      <c r="O1318" s="746"/>
      <c r="P1318" s="746"/>
      <c r="Q1318" s="746"/>
      <c r="R1318" s="747"/>
      <c r="S1318" s="717"/>
      <c r="T1318" s="718"/>
      <c r="U1318" s="718"/>
      <c r="V1318" s="718"/>
      <c r="W1318" s="718"/>
      <c r="X1318" s="718"/>
      <c r="Y1318" s="718"/>
      <c r="Z1318" s="719"/>
      <c r="AA1318" s="717"/>
      <c r="AB1318" s="718"/>
      <c r="AC1318" s="718"/>
      <c r="AD1318" s="718"/>
      <c r="AE1318" s="718"/>
      <c r="AF1318" s="718"/>
      <c r="AG1318" s="718"/>
      <c r="AH1318" s="719"/>
    </row>
    <row r="1319" spans="1:34" hidden="1" x14ac:dyDescent="0.2">
      <c r="A1319" s="745" t="s">
        <v>1940</v>
      </c>
      <c r="B1319" s="746"/>
      <c r="C1319" s="746"/>
      <c r="D1319" s="746"/>
      <c r="E1319" s="746"/>
      <c r="F1319" s="746"/>
      <c r="G1319" s="746"/>
      <c r="H1319" s="746"/>
      <c r="I1319" s="746"/>
      <c r="J1319" s="746"/>
      <c r="K1319" s="746"/>
      <c r="L1319" s="746"/>
      <c r="M1319" s="746"/>
      <c r="N1319" s="746"/>
      <c r="O1319" s="746"/>
      <c r="P1319" s="746"/>
      <c r="Q1319" s="746"/>
      <c r="R1319" s="747"/>
      <c r="S1319" s="717"/>
      <c r="T1319" s="718"/>
      <c r="U1319" s="718"/>
      <c r="V1319" s="718"/>
      <c r="W1319" s="718"/>
      <c r="X1319" s="718"/>
      <c r="Y1319" s="718"/>
      <c r="Z1319" s="719"/>
      <c r="AA1319" s="717"/>
      <c r="AB1319" s="718"/>
      <c r="AC1319" s="718"/>
      <c r="AD1319" s="718"/>
      <c r="AE1319" s="718"/>
      <c r="AF1319" s="718"/>
      <c r="AG1319" s="718"/>
      <c r="AH1319" s="719"/>
    </row>
    <row r="1320" spans="1:34" hidden="1" x14ac:dyDescent="0.2">
      <c r="A1320" s="745" t="s">
        <v>1941</v>
      </c>
      <c r="B1320" s="746"/>
      <c r="C1320" s="746"/>
      <c r="D1320" s="746"/>
      <c r="E1320" s="746"/>
      <c r="F1320" s="746"/>
      <c r="G1320" s="746"/>
      <c r="H1320" s="746"/>
      <c r="I1320" s="746"/>
      <c r="J1320" s="746"/>
      <c r="K1320" s="746"/>
      <c r="L1320" s="746"/>
      <c r="M1320" s="746"/>
      <c r="N1320" s="746"/>
      <c r="O1320" s="746"/>
      <c r="P1320" s="746"/>
      <c r="Q1320" s="746"/>
      <c r="R1320" s="747"/>
      <c r="S1320" s="717"/>
      <c r="T1320" s="718"/>
      <c r="U1320" s="718"/>
      <c r="V1320" s="718"/>
      <c r="W1320" s="718"/>
      <c r="X1320" s="718"/>
      <c r="Y1320" s="718"/>
      <c r="Z1320" s="719"/>
      <c r="AA1320" s="717"/>
      <c r="AB1320" s="718"/>
      <c r="AC1320" s="718"/>
      <c r="AD1320" s="718"/>
      <c r="AE1320" s="718"/>
      <c r="AF1320" s="718"/>
      <c r="AG1320" s="718"/>
      <c r="AH1320" s="719"/>
    </row>
    <row r="1321" spans="1:34" hidden="1" x14ac:dyDescent="0.2">
      <c r="A1321" s="745" t="s">
        <v>1942</v>
      </c>
      <c r="B1321" s="746"/>
      <c r="C1321" s="746"/>
      <c r="D1321" s="746"/>
      <c r="E1321" s="746"/>
      <c r="F1321" s="746"/>
      <c r="G1321" s="746"/>
      <c r="H1321" s="746"/>
      <c r="I1321" s="746"/>
      <c r="J1321" s="746"/>
      <c r="K1321" s="746"/>
      <c r="L1321" s="746"/>
      <c r="M1321" s="746"/>
      <c r="N1321" s="746"/>
      <c r="O1321" s="746"/>
      <c r="P1321" s="746"/>
      <c r="Q1321" s="746"/>
      <c r="R1321" s="747"/>
      <c r="S1321" s="717"/>
      <c r="T1321" s="718"/>
      <c r="U1321" s="718"/>
      <c r="V1321" s="718"/>
      <c r="W1321" s="718"/>
      <c r="X1321" s="718"/>
      <c r="Y1321" s="718"/>
      <c r="Z1321" s="719"/>
      <c r="AA1321" s="717"/>
      <c r="AB1321" s="718"/>
      <c r="AC1321" s="718"/>
      <c r="AD1321" s="718"/>
      <c r="AE1321" s="718"/>
      <c r="AF1321" s="718"/>
      <c r="AG1321" s="718"/>
      <c r="AH1321" s="719"/>
    </row>
    <row r="1322" spans="1:34" hidden="1" x14ac:dyDescent="0.2">
      <c r="A1322" s="745" t="s">
        <v>1943</v>
      </c>
      <c r="B1322" s="746"/>
      <c r="C1322" s="746"/>
      <c r="D1322" s="746"/>
      <c r="E1322" s="746"/>
      <c r="F1322" s="746"/>
      <c r="G1322" s="746"/>
      <c r="H1322" s="746"/>
      <c r="I1322" s="746"/>
      <c r="J1322" s="746"/>
      <c r="K1322" s="746"/>
      <c r="L1322" s="746"/>
      <c r="M1322" s="746"/>
      <c r="N1322" s="746"/>
      <c r="O1322" s="746"/>
      <c r="P1322" s="746"/>
      <c r="Q1322" s="746"/>
      <c r="R1322" s="747"/>
      <c r="S1322" s="717"/>
      <c r="T1322" s="718"/>
      <c r="U1322" s="718"/>
      <c r="V1322" s="718"/>
      <c r="W1322" s="718"/>
      <c r="X1322" s="718"/>
      <c r="Y1322" s="718"/>
      <c r="Z1322" s="719"/>
      <c r="AA1322" s="717"/>
      <c r="AB1322" s="718"/>
      <c r="AC1322" s="718"/>
      <c r="AD1322" s="718"/>
      <c r="AE1322" s="718"/>
      <c r="AF1322" s="718"/>
      <c r="AG1322" s="718"/>
      <c r="AH1322" s="719"/>
    </row>
    <row r="1323" spans="1:34" hidden="1" x14ac:dyDescent="0.2">
      <c r="A1323" s="745" t="s">
        <v>1944</v>
      </c>
      <c r="B1323" s="746"/>
      <c r="C1323" s="746"/>
      <c r="D1323" s="746"/>
      <c r="E1323" s="746"/>
      <c r="F1323" s="746"/>
      <c r="G1323" s="746"/>
      <c r="H1323" s="746"/>
      <c r="I1323" s="746"/>
      <c r="J1323" s="746"/>
      <c r="K1323" s="746"/>
      <c r="L1323" s="746"/>
      <c r="M1323" s="746"/>
      <c r="N1323" s="746"/>
      <c r="O1323" s="746"/>
      <c r="P1323" s="746"/>
      <c r="Q1323" s="746"/>
      <c r="R1323" s="747"/>
      <c r="S1323" s="717"/>
      <c r="T1323" s="718"/>
      <c r="U1323" s="718"/>
      <c r="V1323" s="718"/>
      <c r="W1323" s="718"/>
      <c r="X1323" s="718"/>
      <c r="Y1323" s="718"/>
      <c r="Z1323" s="719"/>
      <c r="AA1323" s="717"/>
      <c r="AB1323" s="718"/>
      <c r="AC1323" s="718"/>
      <c r="AD1323" s="718"/>
      <c r="AE1323" s="718"/>
      <c r="AF1323" s="718"/>
      <c r="AG1323" s="718"/>
      <c r="AH1323" s="719"/>
    </row>
    <row r="1324" spans="1:34" hidden="1" x14ac:dyDescent="0.2"/>
    <row r="1325" spans="1:34" hidden="1" x14ac:dyDescent="0.2"/>
    <row r="1326" spans="1:34" hidden="1" x14ac:dyDescent="0.2"/>
    <row r="1328" spans="1:34" x14ac:dyDescent="0.2">
      <c r="A1328" s="447" t="s">
        <v>1880</v>
      </c>
      <c r="B1328" s="447"/>
      <c r="C1328" s="447"/>
      <c r="D1328" s="447" t="s">
        <v>1945</v>
      </c>
      <c r="E1328" s="447"/>
      <c r="F1328" s="447"/>
      <c r="G1328" s="447"/>
      <c r="H1328" s="447"/>
      <c r="I1328" s="447"/>
      <c r="J1328" s="447"/>
      <c r="K1328" s="447"/>
    </row>
    <row r="1330" spans="1:36" x14ac:dyDescent="0.2">
      <c r="A1330" s="448" t="s">
        <v>1946</v>
      </c>
    </row>
    <row r="1332" spans="1:36" x14ac:dyDescent="0.2">
      <c r="A1332" s="729" t="s">
        <v>2794</v>
      </c>
      <c r="B1332" s="729"/>
      <c r="C1332" s="729"/>
      <c r="D1332" s="729"/>
      <c r="E1332" s="729"/>
      <c r="F1332" s="729"/>
      <c r="G1332" s="729"/>
      <c r="H1332" s="729"/>
      <c r="I1332" s="729"/>
      <c r="J1332" s="729"/>
      <c r="K1332" s="729"/>
      <c r="L1332" s="729"/>
      <c r="M1332" s="729"/>
      <c r="N1332" s="729"/>
      <c r="O1332" s="729"/>
      <c r="P1332" s="729"/>
      <c r="Q1332" s="729"/>
      <c r="R1332" s="729"/>
      <c r="S1332" s="729"/>
      <c r="T1332" s="729"/>
      <c r="U1332" s="729"/>
      <c r="V1332" s="729"/>
      <c r="W1332" s="729"/>
      <c r="X1332" s="729"/>
      <c r="Y1332" s="729"/>
      <c r="Z1332" s="729"/>
      <c r="AA1332" s="729"/>
      <c r="AB1332" s="729"/>
      <c r="AC1332" s="729"/>
      <c r="AD1332" s="729"/>
      <c r="AE1332" s="729"/>
      <c r="AF1332" s="729"/>
      <c r="AG1332" s="729"/>
      <c r="AH1332" s="729"/>
    </row>
    <row r="1333" spans="1:36" x14ac:dyDescent="0.2">
      <c r="A1333" s="729"/>
      <c r="B1333" s="729"/>
      <c r="C1333" s="729"/>
      <c r="D1333" s="729"/>
      <c r="E1333" s="729"/>
      <c r="F1333" s="729"/>
      <c r="G1333" s="729"/>
      <c r="H1333" s="729"/>
      <c r="I1333" s="729"/>
      <c r="J1333" s="729"/>
      <c r="K1333" s="729"/>
      <c r="L1333" s="729"/>
      <c r="M1333" s="729"/>
      <c r="N1333" s="729"/>
      <c r="O1333" s="729"/>
      <c r="P1333" s="729"/>
      <c r="Q1333" s="729"/>
      <c r="R1333" s="729"/>
      <c r="S1333" s="729"/>
      <c r="T1333" s="729"/>
      <c r="U1333" s="729"/>
      <c r="V1333" s="729"/>
      <c r="W1333" s="729"/>
      <c r="X1333" s="729"/>
      <c r="Y1333" s="729"/>
      <c r="Z1333" s="729"/>
      <c r="AA1333" s="729"/>
      <c r="AB1333" s="729"/>
      <c r="AC1333" s="729"/>
      <c r="AD1333" s="729"/>
      <c r="AE1333" s="729"/>
      <c r="AF1333" s="729"/>
      <c r="AG1333" s="729"/>
      <c r="AH1333" s="729"/>
    </row>
    <row r="1335" spans="1:36" ht="33" customHeight="1" x14ac:dyDescent="0.2">
      <c r="A1335" s="1013" t="s">
        <v>1947</v>
      </c>
      <c r="B1335" s="1014"/>
      <c r="C1335" s="1014"/>
      <c r="D1335" s="1014"/>
      <c r="E1335" s="1014"/>
      <c r="F1335" s="1014"/>
      <c r="G1335" s="1014"/>
      <c r="H1335" s="1014"/>
      <c r="I1335" s="1014"/>
      <c r="J1335" s="1015"/>
      <c r="K1335" s="730" t="s">
        <v>2705</v>
      </c>
      <c r="L1335" s="731"/>
      <c r="M1335" s="731"/>
      <c r="N1335" s="731"/>
      <c r="O1335" s="731"/>
      <c r="P1335" s="731"/>
      <c r="Q1335" s="731"/>
      <c r="R1335" s="732"/>
      <c r="S1335" s="730" t="s">
        <v>2706</v>
      </c>
      <c r="T1335" s="731"/>
      <c r="U1335" s="731"/>
      <c r="V1335" s="731"/>
      <c r="W1335" s="731"/>
      <c r="X1335" s="731"/>
      <c r="Y1335" s="731"/>
      <c r="Z1335" s="732"/>
      <c r="AA1335" s="730" t="s">
        <v>2707</v>
      </c>
      <c r="AB1335" s="731"/>
      <c r="AC1335" s="731"/>
      <c r="AD1335" s="731"/>
      <c r="AE1335" s="731"/>
      <c r="AF1335" s="731"/>
      <c r="AG1335" s="731"/>
      <c r="AH1335" s="732"/>
      <c r="AJ1335" s="271" t="s">
        <v>2522</v>
      </c>
    </row>
    <row r="1336" spans="1:36" ht="63.75" customHeight="1" x14ac:dyDescent="0.2">
      <c r="A1336" s="1016"/>
      <c r="B1336" s="1017"/>
      <c r="C1336" s="1017"/>
      <c r="D1336" s="1017"/>
      <c r="E1336" s="1017"/>
      <c r="F1336" s="1017"/>
      <c r="G1336" s="1017"/>
      <c r="H1336" s="1017"/>
      <c r="I1336" s="1017"/>
      <c r="J1336" s="1018"/>
      <c r="K1336" s="730" t="s">
        <v>510</v>
      </c>
      <c r="L1336" s="731"/>
      <c r="M1336" s="731"/>
      <c r="N1336" s="732"/>
      <c r="O1336" s="730" t="s">
        <v>1948</v>
      </c>
      <c r="P1336" s="731"/>
      <c r="Q1336" s="731"/>
      <c r="R1336" s="732"/>
      <c r="S1336" s="730" t="s">
        <v>510</v>
      </c>
      <c r="T1336" s="731"/>
      <c r="U1336" s="731"/>
      <c r="V1336" s="732"/>
      <c r="W1336" s="730" t="s">
        <v>1948</v>
      </c>
      <c r="X1336" s="731"/>
      <c r="Y1336" s="731"/>
      <c r="Z1336" s="732"/>
      <c r="AA1336" s="730" t="s">
        <v>510</v>
      </c>
      <c r="AB1336" s="731"/>
      <c r="AC1336" s="731"/>
      <c r="AD1336" s="732"/>
      <c r="AE1336" s="730" t="s">
        <v>1948</v>
      </c>
      <c r="AF1336" s="731"/>
      <c r="AG1336" s="731"/>
      <c r="AH1336" s="732"/>
    </row>
    <row r="1337" spans="1:36" x14ac:dyDescent="0.2">
      <c r="A1337" s="748" t="s">
        <v>458</v>
      </c>
      <c r="B1337" s="749"/>
      <c r="C1337" s="749"/>
      <c r="D1337" s="749"/>
      <c r="E1337" s="749"/>
      <c r="F1337" s="749"/>
      <c r="G1337" s="749"/>
      <c r="H1337" s="749"/>
      <c r="I1337" s="749"/>
      <c r="J1337" s="750"/>
      <c r="K1337" s="1032" t="s">
        <v>1665</v>
      </c>
      <c r="L1337" s="1033"/>
      <c r="M1337" s="1033"/>
      <c r="N1337" s="1034"/>
      <c r="O1337" s="1032" t="s">
        <v>460</v>
      </c>
      <c r="P1337" s="1033"/>
      <c r="Q1337" s="1033"/>
      <c r="R1337" s="1034"/>
      <c r="S1337" s="1032" t="s">
        <v>1595</v>
      </c>
      <c r="T1337" s="1033"/>
      <c r="U1337" s="1033"/>
      <c r="V1337" s="1034"/>
      <c r="W1337" s="1032" t="s">
        <v>1596</v>
      </c>
      <c r="X1337" s="1033"/>
      <c r="Y1337" s="1033"/>
      <c r="Z1337" s="1034"/>
      <c r="AA1337" s="1032" t="s">
        <v>1597</v>
      </c>
      <c r="AB1337" s="1033"/>
      <c r="AC1337" s="1033"/>
      <c r="AD1337" s="1034"/>
      <c r="AE1337" s="1032" t="s">
        <v>1598</v>
      </c>
      <c r="AF1337" s="1033"/>
      <c r="AG1337" s="1033"/>
      <c r="AH1337" s="1034"/>
    </row>
    <row r="1338" spans="1:36" x14ac:dyDescent="0.2">
      <c r="A1338" s="745" t="s">
        <v>2478</v>
      </c>
      <c r="B1338" s="746"/>
      <c r="C1338" s="746"/>
      <c r="D1338" s="746"/>
      <c r="E1338" s="746"/>
      <c r="F1338" s="746"/>
      <c r="G1338" s="746"/>
      <c r="H1338" s="746"/>
      <c r="I1338" s="746"/>
      <c r="J1338" s="747"/>
      <c r="K1338" s="733">
        <v>4105750</v>
      </c>
      <c r="L1338" s="734"/>
      <c r="M1338" s="734"/>
      <c r="N1338" s="735"/>
      <c r="O1338" s="733">
        <v>3794651</v>
      </c>
      <c r="P1338" s="734"/>
      <c r="Q1338" s="734"/>
      <c r="R1338" s="735"/>
      <c r="S1338" s="733">
        <v>8628</v>
      </c>
      <c r="T1338" s="734"/>
      <c r="U1338" s="734"/>
      <c r="V1338" s="735"/>
      <c r="W1338" s="733"/>
      <c r="X1338" s="734"/>
      <c r="Y1338" s="734"/>
      <c r="Z1338" s="735"/>
      <c r="AA1338" s="733">
        <v>132442</v>
      </c>
      <c r="AB1338" s="734"/>
      <c r="AC1338" s="734"/>
      <c r="AD1338" s="735"/>
      <c r="AE1338" s="733">
        <v>88015</v>
      </c>
      <c r="AF1338" s="734"/>
      <c r="AG1338" s="734"/>
      <c r="AH1338" s="735"/>
    </row>
    <row r="1339" spans="1:36" x14ac:dyDescent="0.2">
      <c r="A1339" s="745" t="s">
        <v>2479</v>
      </c>
      <c r="B1339" s="746"/>
      <c r="C1339" s="746"/>
      <c r="D1339" s="746"/>
      <c r="E1339" s="746"/>
      <c r="F1339" s="746"/>
      <c r="G1339" s="746"/>
      <c r="H1339" s="746"/>
      <c r="I1339" s="746"/>
      <c r="J1339" s="747"/>
      <c r="K1339" s="733">
        <v>1822926</v>
      </c>
      <c r="L1339" s="734"/>
      <c r="M1339" s="734"/>
      <c r="N1339" s="735"/>
      <c r="O1339" s="733">
        <v>1727434</v>
      </c>
      <c r="P1339" s="734"/>
      <c r="Q1339" s="734"/>
      <c r="R1339" s="735"/>
      <c r="S1339" s="733">
        <v>76572</v>
      </c>
      <c r="T1339" s="734"/>
      <c r="U1339" s="734"/>
      <c r="V1339" s="735"/>
      <c r="W1339" s="733">
        <v>72206</v>
      </c>
      <c r="X1339" s="734"/>
      <c r="Y1339" s="734"/>
      <c r="Z1339" s="735"/>
      <c r="AA1339" s="733">
        <v>4460</v>
      </c>
      <c r="AB1339" s="734"/>
      <c r="AC1339" s="734"/>
      <c r="AD1339" s="735"/>
      <c r="AE1339" s="733">
        <v>4560</v>
      </c>
      <c r="AF1339" s="734"/>
      <c r="AG1339" s="734"/>
      <c r="AH1339" s="735"/>
    </row>
    <row r="1340" spans="1:36" hidden="1" x14ac:dyDescent="0.2">
      <c r="A1340" s="745"/>
      <c r="B1340" s="746"/>
      <c r="C1340" s="746"/>
      <c r="D1340" s="746"/>
      <c r="E1340" s="746"/>
      <c r="F1340" s="746"/>
      <c r="G1340" s="746"/>
      <c r="H1340" s="746"/>
      <c r="I1340" s="746"/>
      <c r="J1340" s="747"/>
      <c r="K1340" s="733"/>
      <c r="L1340" s="734"/>
      <c r="M1340" s="734"/>
      <c r="N1340" s="735"/>
      <c r="O1340" s="733"/>
      <c r="P1340" s="734"/>
      <c r="Q1340" s="734"/>
      <c r="R1340" s="735"/>
      <c r="S1340" s="733"/>
      <c r="T1340" s="734"/>
      <c r="U1340" s="734"/>
      <c r="V1340" s="735"/>
      <c r="W1340" s="733"/>
      <c r="X1340" s="734"/>
      <c r="Y1340" s="734"/>
      <c r="Z1340" s="735"/>
      <c r="AA1340" s="733"/>
      <c r="AB1340" s="734"/>
      <c r="AC1340" s="734"/>
      <c r="AD1340" s="735"/>
      <c r="AE1340" s="733"/>
      <c r="AF1340" s="734"/>
      <c r="AG1340" s="734"/>
      <c r="AH1340" s="735"/>
    </row>
    <row r="1341" spans="1:36" hidden="1" x14ac:dyDescent="0.2">
      <c r="A1341" s="745"/>
      <c r="B1341" s="746"/>
      <c r="C1341" s="746"/>
      <c r="D1341" s="746"/>
      <c r="E1341" s="746"/>
      <c r="F1341" s="746"/>
      <c r="G1341" s="746"/>
      <c r="H1341" s="746"/>
      <c r="I1341" s="746"/>
      <c r="J1341" s="747"/>
      <c r="K1341" s="733"/>
      <c r="L1341" s="734"/>
      <c r="M1341" s="734"/>
      <c r="N1341" s="735"/>
      <c r="O1341" s="733"/>
      <c r="P1341" s="734"/>
      <c r="Q1341" s="734"/>
      <c r="R1341" s="735"/>
      <c r="S1341" s="733"/>
      <c r="T1341" s="734"/>
      <c r="U1341" s="734"/>
      <c r="V1341" s="735"/>
      <c r="W1341" s="733"/>
      <c r="X1341" s="734"/>
      <c r="Y1341" s="734"/>
      <c r="Z1341" s="735"/>
      <c r="AA1341" s="733"/>
      <c r="AB1341" s="734"/>
      <c r="AC1341" s="734"/>
      <c r="AD1341" s="735"/>
      <c r="AE1341" s="733"/>
      <c r="AF1341" s="734"/>
      <c r="AG1341" s="734"/>
      <c r="AH1341" s="735"/>
      <c r="AI1341" s="271" t="str">
        <f>IF(ROUND(O1342+W1342+AE1342-VZaS!E5-VZaS!E6-VZaS!E7,0)=0,"","CHYBA")</f>
        <v/>
      </c>
      <c r="AJ1341" s="271" t="s">
        <v>2378</v>
      </c>
    </row>
    <row r="1342" spans="1:36" x14ac:dyDescent="0.2">
      <c r="A1342" s="1007" t="s">
        <v>1539</v>
      </c>
      <c r="B1342" s="855"/>
      <c r="C1342" s="855"/>
      <c r="D1342" s="855"/>
      <c r="E1342" s="855"/>
      <c r="F1342" s="855"/>
      <c r="G1342" s="855"/>
      <c r="H1342" s="855"/>
      <c r="I1342" s="855"/>
      <c r="J1342" s="1008"/>
      <c r="K1342" s="1010">
        <f>SUM(K1338:N1341)</f>
        <v>5928676</v>
      </c>
      <c r="L1342" s="1011"/>
      <c r="M1342" s="1011"/>
      <c r="N1342" s="1012"/>
      <c r="O1342" s="1010">
        <f>SUM(O1338:R1341)</f>
        <v>5522085</v>
      </c>
      <c r="P1342" s="1011"/>
      <c r="Q1342" s="1011"/>
      <c r="R1342" s="1012"/>
      <c r="S1342" s="1010">
        <f>SUM(S1338:V1341)</f>
        <v>85200</v>
      </c>
      <c r="T1342" s="1011"/>
      <c r="U1342" s="1011"/>
      <c r="V1342" s="1012"/>
      <c r="W1342" s="1010">
        <f>SUM(W1338:Z1341)</f>
        <v>72206</v>
      </c>
      <c r="X1342" s="1011"/>
      <c r="Y1342" s="1011"/>
      <c r="Z1342" s="1012"/>
      <c r="AA1342" s="1010">
        <f>SUM(AA1338:AD1341)</f>
        <v>136902</v>
      </c>
      <c r="AB1342" s="1011"/>
      <c r="AC1342" s="1011"/>
      <c r="AD1342" s="1012"/>
      <c r="AE1342" s="1010">
        <f>SUM(AE1338:AH1341)</f>
        <v>92575</v>
      </c>
      <c r="AF1342" s="1011"/>
      <c r="AG1342" s="1011"/>
      <c r="AH1342" s="1012"/>
      <c r="AI1342" s="271" t="str">
        <f>IF(ROUND(K1342+S1342+AA1342-VZaS!D5-VZaS!D6-VZaS!D7,0)=0,"","CHYBA")</f>
        <v/>
      </c>
      <c r="AJ1342" s="271" t="s">
        <v>2378</v>
      </c>
    </row>
    <row r="1343" spans="1:36" x14ac:dyDescent="0.2">
      <c r="A1343" s="462"/>
      <c r="B1343" s="462"/>
      <c r="C1343" s="462"/>
      <c r="D1343" s="462"/>
      <c r="E1343" s="462"/>
      <c r="F1343" s="462"/>
      <c r="G1343" s="462"/>
      <c r="H1343" s="462"/>
      <c r="I1343" s="462"/>
      <c r="J1343" s="462"/>
      <c r="K1343" s="470"/>
      <c r="L1343" s="470"/>
      <c r="M1343" s="470"/>
      <c r="N1343" s="470"/>
      <c r="O1343" s="470"/>
      <c r="P1343" s="470"/>
      <c r="Q1343" s="470"/>
      <c r="R1343" s="470"/>
      <c r="S1343" s="470"/>
      <c r="T1343" s="470"/>
      <c r="U1343" s="470"/>
      <c r="V1343" s="470"/>
      <c r="W1343" s="470"/>
      <c r="X1343" s="470"/>
      <c r="Y1343" s="470"/>
      <c r="Z1343" s="470"/>
      <c r="AA1343" s="470"/>
      <c r="AB1343" s="470"/>
      <c r="AC1343" s="470"/>
      <c r="AD1343" s="470"/>
      <c r="AE1343" s="470"/>
      <c r="AF1343" s="470"/>
      <c r="AG1343" s="470"/>
      <c r="AH1343" s="470"/>
    </row>
    <row r="1344" spans="1:36" hidden="1" x14ac:dyDescent="0.2">
      <c r="A1344" s="729" t="s">
        <v>1949</v>
      </c>
      <c r="B1344" s="729"/>
      <c r="C1344" s="729"/>
      <c r="D1344" s="729"/>
      <c r="E1344" s="729"/>
      <c r="F1344" s="729"/>
      <c r="G1344" s="729"/>
      <c r="H1344" s="729"/>
      <c r="I1344" s="729"/>
      <c r="J1344" s="729"/>
      <c r="K1344" s="729"/>
      <c r="L1344" s="729"/>
      <c r="M1344" s="729"/>
      <c r="N1344" s="729"/>
      <c r="O1344" s="729"/>
      <c r="P1344" s="729"/>
      <c r="Q1344" s="729"/>
      <c r="R1344" s="729"/>
      <c r="S1344" s="729"/>
      <c r="T1344" s="729"/>
      <c r="U1344" s="729"/>
      <c r="V1344" s="729"/>
      <c r="W1344" s="729"/>
      <c r="X1344" s="729"/>
      <c r="Y1344" s="729"/>
      <c r="Z1344" s="729"/>
      <c r="AA1344" s="729"/>
      <c r="AB1344" s="729"/>
      <c r="AC1344" s="729"/>
      <c r="AD1344" s="729"/>
      <c r="AE1344" s="729"/>
      <c r="AF1344" s="729"/>
      <c r="AG1344" s="729"/>
      <c r="AH1344" s="729"/>
    </row>
    <row r="1345" spans="1:34" hidden="1" x14ac:dyDescent="0.2">
      <c r="A1345" s="729"/>
      <c r="B1345" s="729"/>
      <c r="C1345" s="729"/>
      <c r="D1345" s="729"/>
      <c r="E1345" s="729"/>
      <c r="F1345" s="729"/>
      <c r="G1345" s="729"/>
      <c r="H1345" s="729"/>
      <c r="I1345" s="729"/>
      <c r="J1345" s="729"/>
      <c r="K1345" s="729"/>
      <c r="L1345" s="729"/>
      <c r="M1345" s="729"/>
      <c r="N1345" s="729"/>
      <c r="O1345" s="729"/>
      <c r="P1345" s="729"/>
      <c r="Q1345" s="729"/>
      <c r="R1345" s="729"/>
      <c r="S1345" s="729"/>
      <c r="T1345" s="729"/>
      <c r="U1345" s="729"/>
      <c r="V1345" s="729"/>
      <c r="W1345" s="729"/>
      <c r="X1345" s="729"/>
      <c r="Y1345" s="729"/>
      <c r="Z1345" s="729"/>
      <c r="AA1345" s="729"/>
      <c r="AB1345" s="729"/>
      <c r="AC1345" s="729"/>
      <c r="AD1345" s="729"/>
      <c r="AE1345" s="729"/>
      <c r="AF1345" s="729"/>
      <c r="AG1345" s="729"/>
      <c r="AH1345" s="729"/>
    </row>
    <row r="1347" spans="1:34" hidden="1" x14ac:dyDescent="0.2">
      <c r="A1347" s="448" t="s">
        <v>1950</v>
      </c>
    </row>
    <row r="1348" spans="1:34" hidden="1" x14ac:dyDescent="0.2"/>
    <row r="1349" spans="1:34" hidden="1" x14ac:dyDescent="0.2">
      <c r="A1349" s="421" t="s">
        <v>1951</v>
      </c>
    </row>
    <row r="1350" spans="1:34" hidden="1" x14ac:dyDescent="0.2"/>
    <row r="1351" spans="1:34" ht="27.75" hidden="1" customHeight="1" x14ac:dyDescent="0.2">
      <c r="A1351" s="1067" t="s">
        <v>1529</v>
      </c>
      <c r="B1351" s="1068"/>
      <c r="C1351" s="1068"/>
      <c r="D1351" s="1068"/>
      <c r="E1351" s="1068"/>
      <c r="F1351" s="1068"/>
      <c r="G1351" s="1068"/>
      <c r="H1351" s="1068"/>
      <c r="I1351" s="1069"/>
      <c r="J1351" s="730" t="s">
        <v>510</v>
      </c>
      <c r="K1351" s="731"/>
      <c r="L1351" s="731"/>
      <c r="M1351" s="731"/>
      <c r="N1351" s="732"/>
      <c r="O1351" s="730" t="s">
        <v>633</v>
      </c>
      <c r="P1351" s="731"/>
      <c r="Q1351" s="731"/>
      <c r="R1351" s="731"/>
      <c r="S1351" s="731"/>
      <c r="T1351" s="731"/>
      <c r="U1351" s="731"/>
      <c r="V1351" s="731"/>
      <c r="W1351" s="731"/>
      <c r="X1351" s="732"/>
      <c r="Y1351" s="730" t="s">
        <v>1952</v>
      </c>
      <c r="Z1351" s="731"/>
      <c r="AA1351" s="731"/>
      <c r="AB1351" s="731"/>
      <c r="AC1351" s="731"/>
      <c r="AD1351" s="731"/>
      <c r="AE1351" s="731"/>
      <c r="AF1351" s="731"/>
      <c r="AG1351" s="731"/>
      <c r="AH1351" s="732"/>
    </row>
    <row r="1352" spans="1:34" ht="45" hidden="1" customHeight="1" x14ac:dyDescent="0.2">
      <c r="A1352" s="1070"/>
      <c r="B1352" s="1071"/>
      <c r="C1352" s="1071"/>
      <c r="D1352" s="1071"/>
      <c r="E1352" s="1071"/>
      <c r="F1352" s="1071"/>
      <c r="G1352" s="1071"/>
      <c r="H1352" s="1071"/>
      <c r="I1352" s="1072"/>
      <c r="J1352" s="730" t="s">
        <v>1953</v>
      </c>
      <c r="K1352" s="731"/>
      <c r="L1352" s="731"/>
      <c r="M1352" s="731"/>
      <c r="N1352" s="732"/>
      <c r="O1352" s="730" t="s">
        <v>1953</v>
      </c>
      <c r="P1352" s="731"/>
      <c r="Q1352" s="731"/>
      <c r="R1352" s="731"/>
      <c r="S1352" s="732"/>
      <c r="T1352" s="730" t="s">
        <v>1954</v>
      </c>
      <c r="U1352" s="731"/>
      <c r="V1352" s="731"/>
      <c r="W1352" s="731"/>
      <c r="X1352" s="732"/>
      <c r="Y1352" s="730" t="s">
        <v>510</v>
      </c>
      <c r="Z1352" s="731"/>
      <c r="AA1352" s="731"/>
      <c r="AB1352" s="731"/>
      <c r="AC1352" s="732"/>
      <c r="AD1352" s="730" t="s">
        <v>1955</v>
      </c>
      <c r="AE1352" s="731"/>
      <c r="AF1352" s="731"/>
      <c r="AG1352" s="731"/>
      <c r="AH1352" s="732"/>
    </row>
    <row r="1353" spans="1:34" hidden="1" x14ac:dyDescent="0.2">
      <c r="A1353" s="748" t="s">
        <v>458</v>
      </c>
      <c r="B1353" s="749"/>
      <c r="C1353" s="749"/>
      <c r="D1353" s="749"/>
      <c r="E1353" s="749"/>
      <c r="F1353" s="749"/>
      <c r="G1353" s="749"/>
      <c r="H1353" s="749"/>
      <c r="I1353" s="750"/>
      <c r="J1353" s="748" t="s">
        <v>1665</v>
      </c>
      <c r="K1353" s="749"/>
      <c r="L1353" s="749"/>
      <c r="M1353" s="749"/>
      <c r="N1353" s="750"/>
      <c r="O1353" s="748" t="s">
        <v>460</v>
      </c>
      <c r="P1353" s="749"/>
      <c r="Q1353" s="749"/>
      <c r="R1353" s="749"/>
      <c r="S1353" s="750"/>
      <c r="T1353" s="748" t="s">
        <v>1595</v>
      </c>
      <c r="U1353" s="749"/>
      <c r="V1353" s="749"/>
      <c r="W1353" s="749"/>
      <c r="X1353" s="750"/>
      <c r="Y1353" s="748" t="s">
        <v>1596</v>
      </c>
      <c r="Z1353" s="749"/>
      <c r="AA1353" s="749"/>
      <c r="AB1353" s="749"/>
      <c r="AC1353" s="750"/>
      <c r="AD1353" s="742" t="s">
        <v>1597</v>
      </c>
      <c r="AE1353" s="743"/>
      <c r="AF1353" s="743"/>
      <c r="AG1353" s="743"/>
      <c r="AH1353" s="744"/>
    </row>
    <row r="1354" spans="1:34" ht="27.75" hidden="1" customHeight="1" x14ac:dyDescent="0.2">
      <c r="A1354" s="714" t="s">
        <v>1696</v>
      </c>
      <c r="B1354" s="715"/>
      <c r="C1354" s="715"/>
      <c r="D1354" s="715"/>
      <c r="E1354" s="715"/>
      <c r="F1354" s="715"/>
      <c r="G1354" s="715"/>
      <c r="H1354" s="715"/>
      <c r="I1354" s="716"/>
      <c r="J1354" s="1064"/>
      <c r="K1354" s="1065"/>
      <c r="L1354" s="1065"/>
      <c r="M1354" s="1065"/>
      <c r="N1354" s="1066"/>
      <c r="O1354" s="1064"/>
      <c r="P1354" s="1065"/>
      <c r="Q1354" s="1065"/>
      <c r="R1354" s="1065"/>
      <c r="S1354" s="1066"/>
      <c r="T1354" s="1064"/>
      <c r="U1354" s="1065"/>
      <c r="V1354" s="1065"/>
      <c r="W1354" s="1065"/>
      <c r="X1354" s="1066"/>
      <c r="Y1354" s="1064"/>
      <c r="Z1354" s="1065"/>
      <c r="AA1354" s="1065"/>
      <c r="AB1354" s="1065"/>
      <c r="AC1354" s="1066"/>
      <c r="AD1354" s="1064"/>
      <c r="AE1354" s="1065"/>
      <c r="AF1354" s="1065"/>
      <c r="AG1354" s="1065"/>
      <c r="AH1354" s="1066"/>
    </row>
    <row r="1355" spans="1:34" hidden="1" x14ac:dyDescent="0.2">
      <c r="A1355" s="714" t="s">
        <v>1697</v>
      </c>
      <c r="B1355" s="715"/>
      <c r="C1355" s="715"/>
      <c r="D1355" s="715"/>
      <c r="E1355" s="715"/>
      <c r="F1355" s="715"/>
      <c r="G1355" s="715"/>
      <c r="H1355" s="715"/>
      <c r="I1355" s="716"/>
      <c r="J1355" s="1064"/>
      <c r="K1355" s="1065"/>
      <c r="L1355" s="1065"/>
      <c r="M1355" s="1065"/>
      <c r="N1355" s="1066"/>
      <c r="O1355" s="1064"/>
      <c r="P1355" s="1065"/>
      <c r="Q1355" s="1065"/>
      <c r="R1355" s="1065"/>
      <c r="S1355" s="1066"/>
      <c r="T1355" s="1064"/>
      <c r="U1355" s="1065"/>
      <c r="V1355" s="1065"/>
      <c r="W1355" s="1065"/>
      <c r="X1355" s="1066"/>
      <c r="Y1355" s="1064"/>
      <c r="Z1355" s="1065"/>
      <c r="AA1355" s="1065"/>
      <c r="AB1355" s="1065"/>
      <c r="AC1355" s="1066"/>
      <c r="AD1355" s="1064"/>
      <c r="AE1355" s="1065"/>
      <c r="AF1355" s="1065"/>
      <c r="AG1355" s="1065"/>
      <c r="AH1355" s="1066"/>
    </row>
    <row r="1356" spans="1:34" hidden="1" x14ac:dyDescent="0.2">
      <c r="A1356" s="714" t="s">
        <v>1698</v>
      </c>
      <c r="B1356" s="715"/>
      <c r="C1356" s="715"/>
      <c r="D1356" s="715"/>
      <c r="E1356" s="715"/>
      <c r="F1356" s="715"/>
      <c r="G1356" s="715"/>
      <c r="H1356" s="715"/>
      <c r="I1356" s="716"/>
      <c r="J1356" s="1064"/>
      <c r="K1356" s="1065"/>
      <c r="L1356" s="1065"/>
      <c r="M1356" s="1065"/>
      <c r="N1356" s="1066"/>
      <c r="O1356" s="1064"/>
      <c r="P1356" s="1065"/>
      <c r="Q1356" s="1065"/>
      <c r="R1356" s="1065"/>
      <c r="S1356" s="1066"/>
      <c r="T1356" s="1064"/>
      <c r="U1356" s="1065"/>
      <c r="V1356" s="1065"/>
      <c r="W1356" s="1065"/>
      <c r="X1356" s="1066"/>
      <c r="Y1356" s="1064"/>
      <c r="Z1356" s="1065"/>
      <c r="AA1356" s="1065"/>
      <c r="AB1356" s="1065"/>
      <c r="AC1356" s="1066"/>
      <c r="AD1356" s="1064"/>
      <c r="AE1356" s="1065"/>
      <c r="AF1356" s="1065"/>
      <c r="AG1356" s="1065"/>
      <c r="AH1356" s="1066"/>
    </row>
    <row r="1357" spans="1:34" hidden="1" x14ac:dyDescent="0.2">
      <c r="A1357" s="720" t="s">
        <v>1539</v>
      </c>
      <c r="B1357" s="721"/>
      <c r="C1357" s="721"/>
      <c r="D1357" s="721"/>
      <c r="E1357" s="721"/>
      <c r="F1357" s="721"/>
      <c r="G1357" s="721"/>
      <c r="H1357" s="721"/>
      <c r="I1357" s="722"/>
      <c r="J1357" s="1061">
        <f>SUM(J1354:N1356)</f>
        <v>0</v>
      </c>
      <c r="K1357" s="1062"/>
      <c r="L1357" s="1062"/>
      <c r="M1357" s="1062"/>
      <c r="N1357" s="1063"/>
      <c r="O1357" s="1061">
        <f>SUM(O1354:S1356)</f>
        <v>0</v>
      </c>
      <c r="P1357" s="1062"/>
      <c r="Q1357" s="1062"/>
      <c r="R1357" s="1062"/>
      <c r="S1357" s="1063"/>
      <c r="T1357" s="1061">
        <f>SUM(T1354:X1356)</f>
        <v>0</v>
      </c>
      <c r="U1357" s="1062"/>
      <c r="V1357" s="1062"/>
      <c r="W1357" s="1062"/>
      <c r="X1357" s="1063"/>
      <c r="Y1357" s="1061"/>
      <c r="Z1357" s="1062"/>
      <c r="AA1357" s="1062"/>
      <c r="AB1357" s="1062"/>
      <c r="AC1357" s="1063"/>
      <c r="AD1357" s="1061"/>
      <c r="AE1357" s="1062"/>
      <c r="AF1357" s="1062"/>
      <c r="AG1357" s="1062"/>
      <c r="AH1357" s="1063"/>
    </row>
    <row r="1358" spans="1:34" hidden="1" x14ac:dyDescent="0.2">
      <c r="A1358" s="714" t="s">
        <v>1956</v>
      </c>
      <c r="B1358" s="715"/>
      <c r="C1358" s="715"/>
      <c r="D1358" s="715"/>
      <c r="E1358" s="715"/>
      <c r="F1358" s="715"/>
      <c r="G1358" s="715"/>
      <c r="H1358" s="715"/>
      <c r="I1358" s="716"/>
      <c r="J1358" s="748" t="s">
        <v>1957</v>
      </c>
      <c r="K1358" s="749"/>
      <c r="L1358" s="749"/>
      <c r="M1358" s="749"/>
      <c r="N1358" s="750"/>
      <c r="O1358" s="748" t="s">
        <v>1957</v>
      </c>
      <c r="P1358" s="749"/>
      <c r="Q1358" s="749"/>
      <c r="R1358" s="749"/>
      <c r="S1358" s="750"/>
      <c r="T1358" s="748" t="s">
        <v>1957</v>
      </c>
      <c r="U1358" s="749"/>
      <c r="V1358" s="749"/>
      <c r="W1358" s="749"/>
      <c r="X1358" s="750"/>
      <c r="Y1358" s="1064"/>
      <c r="Z1358" s="1065"/>
      <c r="AA1358" s="1065"/>
      <c r="AB1358" s="1065"/>
      <c r="AC1358" s="1066"/>
      <c r="AD1358" s="1064"/>
      <c r="AE1358" s="1065"/>
      <c r="AF1358" s="1065"/>
      <c r="AG1358" s="1065"/>
      <c r="AH1358" s="1066"/>
    </row>
    <row r="1359" spans="1:34" hidden="1" x14ac:dyDescent="0.2">
      <c r="A1359" s="714" t="s">
        <v>1958</v>
      </c>
      <c r="B1359" s="715"/>
      <c r="C1359" s="715"/>
      <c r="D1359" s="715"/>
      <c r="E1359" s="715"/>
      <c r="F1359" s="715"/>
      <c r="G1359" s="715"/>
      <c r="H1359" s="715"/>
      <c r="I1359" s="716"/>
      <c r="J1359" s="748" t="s">
        <v>1957</v>
      </c>
      <c r="K1359" s="749"/>
      <c r="L1359" s="749"/>
      <c r="M1359" s="749"/>
      <c r="N1359" s="750"/>
      <c r="O1359" s="748" t="s">
        <v>1957</v>
      </c>
      <c r="P1359" s="749"/>
      <c r="Q1359" s="749"/>
      <c r="R1359" s="749"/>
      <c r="S1359" s="750"/>
      <c r="T1359" s="748" t="s">
        <v>1957</v>
      </c>
      <c r="U1359" s="749"/>
      <c r="V1359" s="749"/>
      <c r="W1359" s="749"/>
      <c r="X1359" s="750"/>
      <c r="Y1359" s="1064"/>
      <c r="Z1359" s="1065"/>
      <c r="AA1359" s="1065"/>
      <c r="AB1359" s="1065"/>
      <c r="AC1359" s="1066"/>
      <c r="AD1359" s="1064"/>
      <c r="AE1359" s="1065"/>
      <c r="AF1359" s="1065"/>
      <c r="AG1359" s="1065"/>
      <c r="AH1359" s="1066"/>
    </row>
    <row r="1360" spans="1:34" hidden="1" x14ac:dyDescent="0.2">
      <c r="A1360" s="714" t="s">
        <v>1959</v>
      </c>
      <c r="B1360" s="715"/>
      <c r="C1360" s="715"/>
      <c r="D1360" s="715"/>
      <c r="E1360" s="715"/>
      <c r="F1360" s="715"/>
      <c r="G1360" s="715"/>
      <c r="H1360" s="715"/>
      <c r="I1360" s="716"/>
      <c r="J1360" s="748" t="s">
        <v>1957</v>
      </c>
      <c r="K1360" s="749"/>
      <c r="L1360" s="749"/>
      <c r="M1360" s="749"/>
      <c r="N1360" s="750"/>
      <c r="O1360" s="748" t="s">
        <v>1957</v>
      </c>
      <c r="P1360" s="749"/>
      <c r="Q1360" s="749"/>
      <c r="R1360" s="749"/>
      <c r="S1360" s="750"/>
      <c r="T1360" s="748" t="s">
        <v>1957</v>
      </c>
      <c r="U1360" s="749"/>
      <c r="V1360" s="749"/>
      <c r="W1360" s="749"/>
      <c r="X1360" s="750"/>
      <c r="Y1360" s="1064"/>
      <c r="Z1360" s="1065"/>
      <c r="AA1360" s="1065"/>
      <c r="AB1360" s="1065"/>
      <c r="AC1360" s="1066"/>
      <c r="AD1360" s="1064"/>
      <c r="AE1360" s="1065"/>
      <c r="AF1360" s="1065"/>
      <c r="AG1360" s="1065"/>
      <c r="AH1360" s="1066"/>
    </row>
    <row r="1361" spans="1:36" hidden="1" x14ac:dyDescent="0.2">
      <c r="A1361" s="714" t="s">
        <v>1798</v>
      </c>
      <c r="B1361" s="715"/>
      <c r="C1361" s="715"/>
      <c r="D1361" s="715"/>
      <c r="E1361" s="715"/>
      <c r="F1361" s="715"/>
      <c r="G1361" s="715"/>
      <c r="H1361" s="715"/>
      <c r="I1361" s="716"/>
      <c r="J1361" s="748" t="s">
        <v>1957</v>
      </c>
      <c r="K1361" s="749"/>
      <c r="L1361" s="749"/>
      <c r="M1361" s="749"/>
      <c r="N1361" s="750"/>
      <c r="O1361" s="748" t="s">
        <v>1957</v>
      </c>
      <c r="P1361" s="749"/>
      <c r="Q1361" s="749"/>
      <c r="R1361" s="749"/>
      <c r="S1361" s="750"/>
      <c r="T1361" s="748" t="s">
        <v>1957</v>
      </c>
      <c r="U1361" s="749"/>
      <c r="V1361" s="749"/>
      <c r="W1361" s="749"/>
      <c r="X1361" s="750"/>
      <c r="Y1361" s="1064"/>
      <c r="Z1361" s="1065"/>
      <c r="AA1361" s="1065"/>
      <c r="AB1361" s="1065"/>
      <c r="AC1361" s="1066"/>
      <c r="AD1361" s="1064"/>
      <c r="AE1361" s="1065"/>
      <c r="AF1361" s="1065"/>
      <c r="AG1361" s="1065"/>
      <c r="AH1361" s="1066"/>
      <c r="AI1361" s="271" t="str">
        <f>IF(ROUND(AD1362-VZaS!E8,0)=0,"","CHYBA")</f>
        <v/>
      </c>
      <c r="AJ1361" s="271" t="s">
        <v>2378</v>
      </c>
    </row>
    <row r="1362" spans="1:36" ht="44.25" hidden="1" customHeight="1" x14ac:dyDescent="0.2">
      <c r="A1362" s="730" t="s">
        <v>1960</v>
      </c>
      <c r="B1362" s="731"/>
      <c r="C1362" s="731"/>
      <c r="D1362" s="731"/>
      <c r="E1362" s="731"/>
      <c r="F1362" s="731"/>
      <c r="G1362" s="731"/>
      <c r="H1362" s="731"/>
      <c r="I1362" s="732"/>
      <c r="J1362" s="748" t="s">
        <v>1957</v>
      </c>
      <c r="K1362" s="749"/>
      <c r="L1362" s="749"/>
      <c r="M1362" s="749"/>
      <c r="N1362" s="750"/>
      <c r="O1362" s="748" t="s">
        <v>1957</v>
      </c>
      <c r="P1362" s="749"/>
      <c r="Q1362" s="749"/>
      <c r="R1362" s="749"/>
      <c r="S1362" s="750"/>
      <c r="T1362" s="748" t="s">
        <v>1957</v>
      </c>
      <c r="U1362" s="749"/>
      <c r="V1362" s="749"/>
      <c r="W1362" s="749"/>
      <c r="X1362" s="750"/>
      <c r="Y1362" s="1061">
        <f>SUM(Y1357:AC1361)</f>
        <v>0</v>
      </c>
      <c r="Z1362" s="1062"/>
      <c r="AA1362" s="1062"/>
      <c r="AB1362" s="1062"/>
      <c r="AC1362" s="1063"/>
      <c r="AD1362" s="1061">
        <f>SUM(AD1357:AH1361)</f>
        <v>0</v>
      </c>
      <c r="AE1362" s="1062"/>
      <c r="AF1362" s="1062"/>
      <c r="AG1362" s="1062"/>
      <c r="AH1362" s="1063"/>
      <c r="AI1362" s="271" t="str">
        <f>IF(ROUND(Y1362-VZaS!D8,0)=0,"","CHYBA")</f>
        <v/>
      </c>
      <c r="AJ1362" s="271" t="s">
        <v>2378</v>
      </c>
    </row>
    <row r="1363" spans="1:36" hidden="1" x14ac:dyDescent="0.2"/>
    <row r="1365" spans="1:36" x14ac:dyDescent="0.2">
      <c r="A1365" s="448" t="s">
        <v>2389</v>
      </c>
      <c r="B1365" s="448"/>
      <c r="C1365" s="448"/>
      <c r="D1365" s="448"/>
      <c r="E1365" s="448"/>
      <c r="F1365" s="448"/>
      <c r="G1365" s="448"/>
      <c r="H1365" s="448"/>
      <c r="I1365" s="448"/>
      <c r="J1365" s="448"/>
      <c r="K1365" s="448"/>
      <c r="L1365" s="448"/>
      <c r="M1365" s="448"/>
      <c r="N1365" s="448"/>
      <c r="O1365" s="448"/>
      <c r="P1365" s="448"/>
      <c r="Q1365" s="448"/>
      <c r="R1365" s="448"/>
      <c r="S1365" s="448"/>
      <c r="T1365" s="448"/>
      <c r="U1365" s="448"/>
      <c r="V1365" s="448"/>
      <c r="W1365" s="448"/>
      <c r="X1365" s="448"/>
      <c r="Y1365" s="448"/>
      <c r="Z1365" s="448"/>
      <c r="AA1365" s="448"/>
      <c r="AB1365" s="448"/>
      <c r="AC1365" s="448"/>
      <c r="AD1365" s="448"/>
    </row>
    <row r="1367" spans="1:36" x14ac:dyDescent="0.2">
      <c r="A1367" s="729" t="s">
        <v>2757</v>
      </c>
      <c r="B1367" s="729"/>
      <c r="C1367" s="729"/>
      <c r="D1367" s="729"/>
      <c r="E1367" s="729"/>
      <c r="F1367" s="729"/>
      <c r="G1367" s="729"/>
      <c r="H1367" s="729"/>
      <c r="I1367" s="729"/>
      <c r="J1367" s="729"/>
      <c r="K1367" s="729"/>
      <c r="L1367" s="729"/>
      <c r="M1367" s="729"/>
      <c r="N1367" s="729"/>
      <c r="O1367" s="729"/>
      <c r="P1367" s="729"/>
      <c r="Q1367" s="729"/>
      <c r="R1367" s="729"/>
      <c r="S1367" s="729"/>
      <c r="T1367" s="729"/>
      <c r="U1367" s="729"/>
      <c r="V1367" s="729"/>
      <c r="W1367" s="729"/>
      <c r="X1367" s="729"/>
      <c r="Y1367" s="729"/>
      <c r="Z1367" s="729"/>
      <c r="AA1367" s="729"/>
      <c r="AB1367" s="729"/>
      <c r="AC1367" s="729"/>
      <c r="AD1367" s="729"/>
      <c r="AE1367" s="729"/>
      <c r="AF1367" s="729"/>
      <c r="AG1367" s="729"/>
      <c r="AH1367" s="729"/>
    </row>
    <row r="1368" spans="1:36" x14ac:dyDescent="0.2">
      <c r="A1368" s="729"/>
      <c r="B1368" s="729"/>
      <c r="C1368" s="729"/>
      <c r="D1368" s="729"/>
      <c r="E1368" s="729"/>
      <c r="F1368" s="729"/>
      <c r="G1368" s="729"/>
      <c r="H1368" s="729"/>
      <c r="I1368" s="729"/>
      <c r="J1368" s="729"/>
      <c r="K1368" s="729"/>
      <c r="L1368" s="729"/>
      <c r="M1368" s="729"/>
      <c r="N1368" s="729"/>
      <c r="O1368" s="729"/>
      <c r="P1368" s="729"/>
      <c r="Q1368" s="729"/>
      <c r="R1368" s="729"/>
      <c r="S1368" s="729"/>
      <c r="T1368" s="729"/>
      <c r="U1368" s="729"/>
      <c r="V1368" s="729"/>
      <c r="W1368" s="729"/>
      <c r="X1368" s="729"/>
      <c r="Y1368" s="729"/>
      <c r="Z1368" s="729"/>
      <c r="AA1368" s="729"/>
      <c r="AB1368" s="729"/>
      <c r="AC1368" s="729"/>
      <c r="AD1368" s="729"/>
      <c r="AE1368" s="729"/>
      <c r="AF1368" s="729"/>
      <c r="AG1368" s="729"/>
      <c r="AH1368" s="729"/>
    </row>
    <row r="1370" spans="1:36" ht="30.75" customHeight="1" x14ac:dyDescent="0.2">
      <c r="A1370" s="730" t="s">
        <v>1529</v>
      </c>
      <c r="B1370" s="731"/>
      <c r="C1370" s="731"/>
      <c r="D1370" s="731"/>
      <c r="E1370" s="731"/>
      <c r="F1370" s="731"/>
      <c r="G1370" s="731"/>
      <c r="H1370" s="731"/>
      <c r="I1370" s="731"/>
      <c r="J1370" s="731"/>
      <c r="K1370" s="731"/>
      <c r="L1370" s="731"/>
      <c r="M1370" s="731"/>
      <c r="N1370" s="731"/>
      <c r="O1370" s="731"/>
      <c r="P1370" s="732"/>
      <c r="Q1370" s="730" t="s">
        <v>510</v>
      </c>
      <c r="R1370" s="731"/>
      <c r="S1370" s="731"/>
      <c r="T1370" s="731"/>
      <c r="U1370" s="731"/>
      <c r="V1370" s="731"/>
      <c r="W1370" s="731"/>
      <c r="X1370" s="731"/>
      <c r="Y1370" s="732"/>
      <c r="Z1370" s="730" t="s">
        <v>633</v>
      </c>
      <c r="AA1370" s="731"/>
      <c r="AB1370" s="731"/>
      <c r="AC1370" s="731"/>
      <c r="AD1370" s="731"/>
      <c r="AE1370" s="731"/>
      <c r="AF1370" s="731"/>
      <c r="AG1370" s="731"/>
      <c r="AH1370" s="732"/>
    </row>
    <row r="1371" spans="1:36" x14ac:dyDescent="0.2">
      <c r="A1371" s="1055" t="s">
        <v>1961</v>
      </c>
      <c r="B1371" s="1056"/>
      <c r="C1371" s="1056"/>
      <c r="D1371" s="1056"/>
      <c r="E1371" s="1056"/>
      <c r="F1371" s="1056"/>
      <c r="G1371" s="1056"/>
      <c r="H1371" s="1056"/>
      <c r="I1371" s="1056"/>
      <c r="J1371" s="1056"/>
      <c r="K1371" s="1056"/>
      <c r="L1371" s="1056"/>
      <c r="M1371" s="1056"/>
      <c r="N1371" s="1056"/>
      <c r="O1371" s="1056"/>
      <c r="P1371" s="1057"/>
      <c r="Q1371" s="733">
        <f>SUM(Q1372:Y1374)</f>
        <v>28654</v>
      </c>
      <c r="R1371" s="734"/>
      <c r="S1371" s="734"/>
      <c r="T1371" s="734"/>
      <c r="U1371" s="734"/>
      <c r="V1371" s="734"/>
      <c r="W1371" s="734"/>
      <c r="X1371" s="734"/>
      <c r="Y1371" s="735"/>
      <c r="Z1371" s="1058">
        <f>SUM(Z1372:AH1374)</f>
        <v>29016</v>
      </c>
      <c r="AA1371" s="1059"/>
      <c r="AB1371" s="1059"/>
      <c r="AC1371" s="1059"/>
      <c r="AD1371" s="1059"/>
      <c r="AE1371" s="1059"/>
      <c r="AF1371" s="1059"/>
      <c r="AG1371" s="1059"/>
      <c r="AH1371" s="1060"/>
      <c r="AI1371" s="271" t="str">
        <f>IF(ROUND(Z1371-VZaS!E9,0)=0,"","CHYBA")</f>
        <v/>
      </c>
      <c r="AJ1371" s="271" t="s">
        <v>2378</v>
      </c>
    </row>
    <row r="1372" spans="1:36" x14ac:dyDescent="0.2">
      <c r="A1372" s="745" t="s">
        <v>2480</v>
      </c>
      <c r="B1372" s="746"/>
      <c r="C1372" s="746"/>
      <c r="D1372" s="746"/>
      <c r="E1372" s="746"/>
      <c r="F1372" s="746"/>
      <c r="G1372" s="746"/>
      <c r="H1372" s="746"/>
      <c r="I1372" s="746"/>
      <c r="J1372" s="746"/>
      <c r="K1372" s="746"/>
      <c r="L1372" s="746"/>
      <c r="M1372" s="746"/>
      <c r="N1372" s="746"/>
      <c r="O1372" s="746"/>
      <c r="P1372" s="747"/>
      <c r="Q1372" s="733">
        <v>28654</v>
      </c>
      <c r="R1372" s="734"/>
      <c r="S1372" s="734"/>
      <c r="T1372" s="734"/>
      <c r="U1372" s="734"/>
      <c r="V1372" s="734"/>
      <c r="W1372" s="734"/>
      <c r="X1372" s="734"/>
      <c r="Y1372" s="735"/>
      <c r="Z1372" s="733">
        <v>29016</v>
      </c>
      <c r="AA1372" s="734"/>
      <c r="AB1372" s="734"/>
      <c r="AC1372" s="734"/>
      <c r="AD1372" s="734"/>
      <c r="AE1372" s="734"/>
      <c r="AF1372" s="734"/>
      <c r="AG1372" s="734"/>
      <c r="AH1372" s="735"/>
      <c r="AI1372" s="271" t="str">
        <f>IF(ROUND(Q1371-VZaS!D9,0)=0,"","CHYBA")</f>
        <v/>
      </c>
      <c r="AJ1372" s="271" t="s">
        <v>2378</v>
      </c>
    </row>
    <row r="1373" spans="1:36" x14ac:dyDescent="0.2">
      <c r="A1373" s="748"/>
      <c r="B1373" s="749"/>
      <c r="C1373" s="749"/>
      <c r="D1373" s="749"/>
      <c r="E1373" s="749"/>
      <c r="F1373" s="749"/>
      <c r="G1373" s="749"/>
      <c r="H1373" s="749"/>
      <c r="I1373" s="749"/>
      <c r="J1373" s="749"/>
      <c r="K1373" s="749"/>
      <c r="L1373" s="749"/>
      <c r="M1373" s="749"/>
      <c r="N1373" s="749"/>
      <c r="O1373" s="749"/>
      <c r="P1373" s="750"/>
      <c r="Q1373" s="733"/>
      <c r="R1373" s="734"/>
      <c r="S1373" s="734"/>
      <c r="T1373" s="734"/>
      <c r="U1373" s="734"/>
      <c r="V1373" s="734"/>
      <c r="W1373" s="734"/>
      <c r="X1373" s="734"/>
      <c r="Y1373" s="735"/>
      <c r="Z1373" s="733"/>
      <c r="AA1373" s="734"/>
      <c r="AB1373" s="734"/>
      <c r="AC1373" s="734"/>
      <c r="AD1373" s="734"/>
      <c r="AE1373" s="734"/>
      <c r="AF1373" s="734"/>
      <c r="AG1373" s="734"/>
      <c r="AH1373" s="735"/>
    </row>
    <row r="1374" spans="1:36" x14ac:dyDescent="0.2">
      <c r="A1374" s="748"/>
      <c r="B1374" s="749"/>
      <c r="C1374" s="749"/>
      <c r="D1374" s="749"/>
      <c r="E1374" s="749"/>
      <c r="F1374" s="749"/>
      <c r="G1374" s="749"/>
      <c r="H1374" s="749"/>
      <c r="I1374" s="749"/>
      <c r="J1374" s="749"/>
      <c r="K1374" s="749"/>
      <c r="L1374" s="749"/>
      <c r="M1374" s="749"/>
      <c r="N1374" s="749"/>
      <c r="O1374" s="749"/>
      <c r="P1374" s="750"/>
      <c r="Q1374" s="733"/>
      <c r="R1374" s="734"/>
      <c r="S1374" s="734"/>
      <c r="T1374" s="734"/>
      <c r="U1374" s="734"/>
      <c r="V1374" s="734"/>
      <c r="W1374" s="734"/>
      <c r="X1374" s="734"/>
      <c r="Y1374" s="735"/>
      <c r="Z1374" s="733"/>
      <c r="AA1374" s="734"/>
      <c r="AB1374" s="734"/>
      <c r="AC1374" s="734"/>
      <c r="AD1374" s="734"/>
      <c r="AE1374" s="734"/>
      <c r="AF1374" s="734"/>
      <c r="AG1374" s="734"/>
      <c r="AH1374" s="735"/>
    </row>
    <row r="1375" spans="1:36" ht="28.5" customHeight="1" x14ac:dyDescent="0.2">
      <c r="A1375" s="720" t="s">
        <v>1962</v>
      </c>
      <c r="B1375" s="721"/>
      <c r="C1375" s="721"/>
      <c r="D1375" s="721"/>
      <c r="E1375" s="721"/>
      <c r="F1375" s="721"/>
      <c r="G1375" s="721"/>
      <c r="H1375" s="721"/>
      <c r="I1375" s="721"/>
      <c r="J1375" s="721"/>
      <c r="K1375" s="721"/>
      <c r="L1375" s="721"/>
      <c r="M1375" s="721"/>
      <c r="N1375" s="721"/>
      <c r="O1375" s="721"/>
      <c r="P1375" s="722"/>
      <c r="Q1375" s="733">
        <f>SUM(Q1376:Y1382)</f>
        <v>39692</v>
      </c>
      <c r="R1375" s="734"/>
      <c r="S1375" s="734"/>
      <c r="T1375" s="734"/>
      <c r="U1375" s="734"/>
      <c r="V1375" s="734"/>
      <c r="W1375" s="734"/>
      <c r="X1375" s="734"/>
      <c r="Y1375" s="735"/>
      <c r="Z1375" s="733">
        <f>SUM(Z1376:AH1382)</f>
        <v>42147</v>
      </c>
      <c r="AA1375" s="734"/>
      <c r="AB1375" s="734"/>
      <c r="AC1375" s="734"/>
      <c r="AD1375" s="734"/>
      <c r="AE1375" s="734"/>
      <c r="AF1375" s="734"/>
      <c r="AG1375" s="734"/>
      <c r="AH1375" s="735"/>
      <c r="AJ1375" s="271" t="s">
        <v>2390</v>
      </c>
    </row>
    <row r="1376" spans="1:36" x14ac:dyDescent="0.2">
      <c r="A1376" s="745" t="s">
        <v>2481</v>
      </c>
      <c r="B1376" s="746"/>
      <c r="C1376" s="746"/>
      <c r="D1376" s="746"/>
      <c r="E1376" s="746"/>
      <c r="F1376" s="746"/>
      <c r="G1376" s="746"/>
      <c r="H1376" s="746"/>
      <c r="I1376" s="746"/>
      <c r="J1376" s="746"/>
      <c r="K1376" s="746"/>
      <c r="L1376" s="746"/>
      <c r="M1376" s="746"/>
      <c r="N1376" s="746"/>
      <c r="O1376" s="746"/>
      <c r="P1376" s="747"/>
      <c r="Q1376" s="733">
        <v>3907</v>
      </c>
      <c r="R1376" s="734"/>
      <c r="S1376" s="734"/>
      <c r="T1376" s="734"/>
      <c r="U1376" s="734"/>
      <c r="V1376" s="734"/>
      <c r="W1376" s="734"/>
      <c r="X1376" s="734"/>
      <c r="Y1376" s="735"/>
      <c r="Z1376" s="879">
        <v>672</v>
      </c>
      <c r="AA1376" s="880"/>
      <c r="AB1376" s="880"/>
      <c r="AC1376" s="880"/>
      <c r="AD1376" s="880"/>
      <c r="AE1376" s="880"/>
      <c r="AF1376" s="880"/>
      <c r="AG1376" s="880"/>
      <c r="AH1376" s="881"/>
    </row>
    <row r="1377" spans="1:39" hidden="1" x14ac:dyDescent="0.2">
      <c r="A1377" s="745" t="s">
        <v>2482</v>
      </c>
      <c r="B1377" s="746"/>
      <c r="C1377" s="746"/>
      <c r="D1377" s="746"/>
      <c r="E1377" s="746"/>
      <c r="F1377" s="746"/>
      <c r="G1377" s="746"/>
      <c r="H1377" s="746"/>
      <c r="I1377" s="746"/>
      <c r="J1377" s="746"/>
      <c r="K1377" s="746"/>
      <c r="L1377" s="746"/>
      <c r="M1377" s="746"/>
      <c r="N1377" s="746"/>
      <c r="O1377" s="746"/>
      <c r="P1377" s="747"/>
      <c r="Q1377" s="733"/>
      <c r="R1377" s="734"/>
      <c r="S1377" s="734"/>
      <c r="T1377" s="734"/>
      <c r="U1377" s="734"/>
      <c r="V1377" s="734"/>
      <c r="W1377" s="734"/>
      <c r="X1377" s="734"/>
      <c r="Y1377" s="735"/>
      <c r="Z1377" s="879">
        <v>0</v>
      </c>
      <c r="AA1377" s="880"/>
      <c r="AB1377" s="880"/>
      <c r="AC1377" s="880"/>
      <c r="AD1377" s="880"/>
      <c r="AE1377" s="880"/>
      <c r="AF1377" s="880"/>
      <c r="AG1377" s="880"/>
      <c r="AH1377" s="881"/>
    </row>
    <row r="1378" spans="1:39" x14ac:dyDescent="0.2">
      <c r="A1378" s="745" t="s">
        <v>2483</v>
      </c>
      <c r="B1378" s="746"/>
      <c r="C1378" s="746"/>
      <c r="D1378" s="746"/>
      <c r="E1378" s="746"/>
      <c r="F1378" s="746"/>
      <c r="G1378" s="746"/>
      <c r="H1378" s="746"/>
      <c r="I1378" s="746"/>
      <c r="J1378" s="746"/>
      <c r="K1378" s="746"/>
      <c r="L1378" s="746"/>
      <c r="M1378" s="746"/>
      <c r="N1378" s="746"/>
      <c r="O1378" s="746"/>
      <c r="P1378" s="747"/>
      <c r="Q1378" s="733">
        <v>2347</v>
      </c>
      <c r="R1378" s="734"/>
      <c r="S1378" s="734"/>
      <c r="T1378" s="734"/>
      <c r="U1378" s="734"/>
      <c r="V1378" s="734"/>
      <c r="W1378" s="734"/>
      <c r="X1378" s="734"/>
      <c r="Y1378" s="735"/>
      <c r="Z1378" s="879">
        <v>1979</v>
      </c>
      <c r="AA1378" s="880"/>
      <c r="AB1378" s="880"/>
      <c r="AC1378" s="880"/>
      <c r="AD1378" s="880"/>
      <c r="AE1378" s="880"/>
      <c r="AF1378" s="880"/>
      <c r="AG1378" s="880"/>
      <c r="AH1378" s="881"/>
      <c r="AM1378" s="271" t="s">
        <v>2506</v>
      </c>
    </row>
    <row r="1379" spans="1:39" hidden="1" x14ac:dyDescent="0.2">
      <c r="A1379" s="745" t="s">
        <v>2484</v>
      </c>
      <c r="B1379" s="746"/>
      <c r="C1379" s="746"/>
      <c r="D1379" s="746"/>
      <c r="E1379" s="746"/>
      <c r="F1379" s="746"/>
      <c r="G1379" s="746"/>
      <c r="H1379" s="746"/>
      <c r="I1379" s="746"/>
      <c r="J1379" s="746"/>
      <c r="K1379" s="746"/>
      <c r="L1379" s="746"/>
      <c r="M1379" s="746"/>
      <c r="N1379" s="746"/>
      <c r="O1379" s="746"/>
      <c r="P1379" s="747"/>
      <c r="Q1379" s="1052"/>
      <c r="R1379" s="1053"/>
      <c r="S1379" s="1053"/>
      <c r="T1379" s="1053"/>
      <c r="U1379" s="1053"/>
      <c r="V1379" s="1053"/>
      <c r="W1379" s="1053"/>
      <c r="X1379" s="1053"/>
      <c r="Y1379" s="1054"/>
      <c r="Z1379" s="879"/>
      <c r="AA1379" s="880"/>
      <c r="AB1379" s="880"/>
      <c r="AC1379" s="880"/>
      <c r="AD1379" s="880"/>
      <c r="AE1379" s="880"/>
      <c r="AF1379" s="880"/>
      <c r="AG1379" s="880"/>
      <c r="AH1379" s="881"/>
    </row>
    <row r="1380" spans="1:39" hidden="1" x14ac:dyDescent="0.2">
      <c r="A1380" s="745" t="s">
        <v>2485</v>
      </c>
      <c r="B1380" s="746"/>
      <c r="C1380" s="746"/>
      <c r="D1380" s="746"/>
      <c r="E1380" s="746"/>
      <c r="F1380" s="746"/>
      <c r="G1380" s="746"/>
      <c r="H1380" s="746"/>
      <c r="I1380" s="746"/>
      <c r="J1380" s="746"/>
      <c r="K1380" s="746"/>
      <c r="L1380" s="746"/>
      <c r="M1380" s="746"/>
      <c r="N1380" s="746"/>
      <c r="O1380" s="746"/>
      <c r="P1380" s="747"/>
      <c r="Q1380" s="1052"/>
      <c r="R1380" s="1053"/>
      <c r="S1380" s="1053"/>
      <c r="T1380" s="1053"/>
      <c r="U1380" s="1053"/>
      <c r="V1380" s="1053"/>
      <c r="W1380" s="1053"/>
      <c r="X1380" s="1053"/>
      <c r="Y1380" s="1054"/>
      <c r="Z1380" s="879"/>
      <c r="AA1380" s="880"/>
      <c r="AB1380" s="880"/>
      <c r="AC1380" s="880"/>
      <c r="AD1380" s="880"/>
      <c r="AE1380" s="880"/>
      <c r="AF1380" s="880"/>
      <c r="AG1380" s="880"/>
      <c r="AH1380" s="881"/>
    </row>
    <row r="1381" spans="1:39" x14ac:dyDescent="0.2">
      <c r="A1381" s="745" t="s">
        <v>2486</v>
      </c>
      <c r="B1381" s="746"/>
      <c r="C1381" s="746"/>
      <c r="D1381" s="746"/>
      <c r="E1381" s="746"/>
      <c r="F1381" s="746"/>
      <c r="G1381" s="746"/>
      <c r="H1381" s="746"/>
      <c r="I1381" s="746"/>
      <c r="J1381" s="746"/>
      <c r="K1381" s="746"/>
      <c r="L1381" s="746"/>
      <c r="M1381" s="746"/>
      <c r="N1381" s="746"/>
      <c r="O1381" s="746"/>
      <c r="P1381" s="747"/>
      <c r="Q1381" s="733">
        <v>5649</v>
      </c>
      <c r="R1381" s="734"/>
      <c r="S1381" s="734"/>
      <c r="T1381" s="734"/>
      <c r="U1381" s="734"/>
      <c r="V1381" s="734"/>
      <c r="W1381" s="734"/>
      <c r="X1381" s="734"/>
      <c r="Y1381" s="735"/>
      <c r="Z1381" s="879">
        <v>31060</v>
      </c>
      <c r="AA1381" s="880"/>
      <c r="AB1381" s="880"/>
      <c r="AC1381" s="880"/>
      <c r="AD1381" s="880"/>
      <c r="AE1381" s="880"/>
      <c r="AF1381" s="880"/>
      <c r="AG1381" s="880"/>
      <c r="AH1381" s="881"/>
      <c r="AM1381" s="271" t="s">
        <v>2507</v>
      </c>
    </row>
    <row r="1382" spans="1:39" x14ac:dyDescent="0.2">
      <c r="A1382" s="745" t="s">
        <v>2487</v>
      </c>
      <c r="B1382" s="746"/>
      <c r="C1382" s="746"/>
      <c r="D1382" s="746"/>
      <c r="E1382" s="746"/>
      <c r="F1382" s="746"/>
      <c r="G1382" s="746"/>
      <c r="H1382" s="746"/>
      <c r="I1382" s="746"/>
      <c r="J1382" s="746"/>
      <c r="K1382" s="746"/>
      <c r="L1382" s="746"/>
      <c r="M1382" s="746"/>
      <c r="N1382" s="746"/>
      <c r="O1382" s="746"/>
      <c r="P1382" s="747"/>
      <c r="Q1382" s="733">
        <v>27789</v>
      </c>
      <c r="R1382" s="734"/>
      <c r="S1382" s="734"/>
      <c r="T1382" s="734"/>
      <c r="U1382" s="734"/>
      <c r="V1382" s="734"/>
      <c r="W1382" s="734"/>
      <c r="X1382" s="734"/>
      <c r="Y1382" s="735"/>
      <c r="Z1382" s="879">
        <v>8436</v>
      </c>
      <c r="AA1382" s="880"/>
      <c r="AB1382" s="880"/>
      <c r="AC1382" s="880"/>
      <c r="AD1382" s="880"/>
      <c r="AE1382" s="880"/>
      <c r="AF1382" s="880"/>
      <c r="AG1382" s="880"/>
      <c r="AH1382" s="881"/>
      <c r="AI1382" s="271" t="str">
        <f>IF(ROUND(Z1383-VZaS!E33,0)=0,"","CHYBA")</f>
        <v/>
      </c>
      <c r="AJ1382" s="271" t="s">
        <v>2378</v>
      </c>
    </row>
    <row r="1383" spans="1:39" x14ac:dyDescent="0.2">
      <c r="A1383" s="720" t="s">
        <v>1963</v>
      </c>
      <c r="B1383" s="721"/>
      <c r="C1383" s="721"/>
      <c r="D1383" s="721"/>
      <c r="E1383" s="721"/>
      <c r="F1383" s="721"/>
      <c r="G1383" s="721"/>
      <c r="H1383" s="721"/>
      <c r="I1383" s="721"/>
      <c r="J1383" s="721"/>
      <c r="K1383" s="721"/>
      <c r="L1383" s="721"/>
      <c r="M1383" s="721"/>
      <c r="N1383" s="721"/>
      <c r="O1383" s="721"/>
      <c r="P1383" s="722"/>
      <c r="Q1383" s="733">
        <v>1123</v>
      </c>
      <c r="R1383" s="734"/>
      <c r="S1383" s="734"/>
      <c r="T1383" s="734"/>
      <c r="U1383" s="734"/>
      <c r="V1383" s="734"/>
      <c r="W1383" s="734"/>
      <c r="X1383" s="734"/>
      <c r="Y1383" s="735"/>
      <c r="Z1383" s="733">
        <v>1183</v>
      </c>
      <c r="AA1383" s="734"/>
      <c r="AB1383" s="734"/>
      <c r="AC1383" s="734"/>
      <c r="AD1383" s="734"/>
      <c r="AE1383" s="734"/>
      <c r="AF1383" s="734"/>
      <c r="AG1383" s="734"/>
      <c r="AH1383" s="735"/>
      <c r="AI1383" s="271" t="str">
        <f>IF(ROUND(Q1383-VZaS!D33,0)=0,"","CHYBA")</f>
        <v/>
      </c>
      <c r="AJ1383" s="271" t="s">
        <v>2378</v>
      </c>
    </row>
    <row r="1384" spans="1:39" x14ac:dyDescent="0.2">
      <c r="A1384" s="726" t="s">
        <v>1964</v>
      </c>
      <c r="B1384" s="727"/>
      <c r="C1384" s="727"/>
      <c r="D1384" s="727"/>
      <c r="E1384" s="727"/>
      <c r="F1384" s="727"/>
      <c r="G1384" s="727"/>
      <c r="H1384" s="727"/>
      <c r="I1384" s="727"/>
      <c r="J1384" s="727"/>
      <c r="K1384" s="727"/>
      <c r="L1384" s="727"/>
      <c r="M1384" s="727"/>
      <c r="N1384" s="727"/>
      <c r="O1384" s="727"/>
      <c r="P1384" s="728"/>
      <c r="Q1384" s="733">
        <v>177</v>
      </c>
      <c r="R1384" s="734"/>
      <c r="S1384" s="734"/>
      <c r="T1384" s="734"/>
      <c r="U1384" s="734"/>
      <c r="V1384" s="734"/>
      <c r="W1384" s="734"/>
      <c r="X1384" s="734"/>
      <c r="Y1384" s="735"/>
      <c r="Z1384" s="733">
        <v>275</v>
      </c>
      <c r="AA1384" s="734"/>
      <c r="AB1384" s="734"/>
      <c r="AC1384" s="734"/>
      <c r="AD1384" s="734"/>
      <c r="AE1384" s="734"/>
      <c r="AF1384" s="734"/>
      <c r="AG1384" s="734"/>
      <c r="AH1384" s="735"/>
      <c r="AI1384" s="271" t="str">
        <f>IF(ROUND(Z1384-VZaS!E46,0)=0,"","CHYBA")</f>
        <v/>
      </c>
      <c r="AJ1384" s="271" t="s">
        <v>2378</v>
      </c>
    </row>
    <row r="1385" spans="1:39" ht="27.75" customHeight="1" x14ac:dyDescent="0.2">
      <c r="A1385" s="726" t="s">
        <v>1965</v>
      </c>
      <c r="B1385" s="727"/>
      <c r="C1385" s="727"/>
      <c r="D1385" s="727"/>
      <c r="E1385" s="727"/>
      <c r="F1385" s="727"/>
      <c r="G1385" s="727"/>
      <c r="H1385" s="727"/>
      <c r="I1385" s="727"/>
      <c r="J1385" s="727"/>
      <c r="K1385" s="727"/>
      <c r="L1385" s="727"/>
      <c r="M1385" s="727"/>
      <c r="N1385" s="727"/>
      <c r="O1385" s="727"/>
      <c r="P1385" s="728"/>
      <c r="Q1385" s="733">
        <v>3</v>
      </c>
      <c r="R1385" s="734"/>
      <c r="S1385" s="734"/>
      <c r="T1385" s="734"/>
      <c r="U1385" s="734"/>
      <c r="V1385" s="734"/>
      <c r="W1385" s="734"/>
      <c r="X1385" s="734"/>
      <c r="Y1385" s="735"/>
      <c r="Z1385" s="733">
        <v>0</v>
      </c>
      <c r="AA1385" s="734"/>
      <c r="AB1385" s="734"/>
      <c r="AC1385" s="734"/>
      <c r="AD1385" s="734"/>
      <c r="AE1385" s="734"/>
      <c r="AF1385" s="734"/>
      <c r="AG1385" s="734"/>
      <c r="AH1385" s="735"/>
      <c r="AI1385" s="271" t="str">
        <f>IF(ROUND(Q1384-VZaS!D46,0)=0,"","CHYBA")</f>
        <v/>
      </c>
      <c r="AJ1385" s="271" t="s">
        <v>2378</v>
      </c>
    </row>
    <row r="1386" spans="1:39" x14ac:dyDescent="0.2">
      <c r="A1386" s="1049" t="s">
        <v>1966</v>
      </c>
      <c r="B1386" s="1050"/>
      <c r="C1386" s="1050"/>
      <c r="D1386" s="1050"/>
      <c r="E1386" s="1050"/>
      <c r="F1386" s="1050"/>
      <c r="G1386" s="1050"/>
      <c r="H1386" s="1050"/>
      <c r="I1386" s="1050"/>
      <c r="J1386" s="1050"/>
      <c r="K1386" s="1050"/>
      <c r="L1386" s="1050"/>
      <c r="M1386" s="1050"/>
      <c r="N1386" s="1050"/>
      <c r="O1386" s="1050"/>
      <c r="P1386" s="1051"/>
      <c r="Q1386" s="733"/>
      <c r="R1386" s="734"/>
      <c r="S1386" s="734"/>
      <c r="T1386" s="734"/>
      <c r="U1386" s="734"/>
      <c r="V1386" s="734"/>
      <c r="W1386" s="734"/>
      <c r="X1386" s="734"/>
      <c r="Y1386" s="735"/>
      <c r="Z1386" s="733">
        <v>908</v>
      </c>
      <c r="AA1386" s="734"/>
      <c r="AB1386" s="734"/>
      <c r="AC1386" s="734"/>
      <c r="AD1386" s="734"/>
      <c r="AE1386" s="734"/>
      <c r="AF1386" s="734"/>
      <c r="AG1386" s="734"/>
      <c r="AH1386" s="735"/>
    </row>
    <row r="1387" spans="1:39" x14ac:dyDescent="0.2">
      <c r="A1387" s="745" t="s">
        <v>2488</v>
      </c>
      <c r="B1387" s="746"/>
      <c r="C1387" s="746"/>
      <c r="D1387" s="746"/>
      <c r="E1387" s="746"/>
      <c r="F1387" s="746"/>
      <c r="G1387" s="746"/>
      <c r="H1387" s="746"/>
      <c r="I1387" s="746"/>
      <c r="J1387" s="746"/>
      <c r="K1387" s="746"/>
      <c r="L1387" s="746"/>
      <c r="M1387" s="746"/>
      <c r="N1387" s="746"/>
      <c r="O1387" s="746"/>
      <c r="P1387" s="747"/>
      <c r="Q1387" s="733">
        <v>946</v>
      </c>
      <c r="R1387" s="734"/>
      <c r="S1387" s="734"/>
      <c r="T1387" s="734"/>
      <c r="U1387" s="734"/>
      <c r="V1387" s="734"/>
      <c r="W1387" s="734"/>
      <c r="X1387" s="734"/>
      <c r="Y1387" s="735"/>
      <c r="Z1387" s="733">
        <v>908</v>
      </c>
      <c r="AA1387" s="734"/>
      <c r="AB1387" s="734"/>
      <c r="AC1387" s="734"/>
      <c r="AD1387" s="734"/>
      <c r="AE1387" s="734"/>
      <c r="AF1387" s="734"/>
      <c r="AG1387" s="734"/>
      <c r="AH1387" s="735"/>
    </row>
    <row r="1388" spans="1:39" hidden="1" x14ac:dyDescent="0.2">
      <c r="A1388" s="748"/>
      <c r="B1388" s="749"/>
      <c r="C1388" s="749"/>
      <c r="D1388" s="749"/>
      <c r="E1388" s="749"/>
      <c r="F1388" s="749"/>
      <c r="G1388" s="749"/>
      <c r="H1388" s="749"/>
      <c r="I1388" s="749"/>
      <c r="J1388" s="749"/>
      <c r="K1388" s="749"/>
      <c r="L1388" s="749"/>
      <c r="M1388" s="749"/>
      <c r="N1388" s="749"/>
      <c r="O1388" s="749"/>
      <c r="P1388" s="750"/>
      <c r="Q1388" s="733"/>
      <c r="R1388" s="734"/>
      <c r="S1388" s="734"/>
      <c r="T1388" s="734"/>
      <c r="U1388" s="734"/>
      <c r="V1388" s="734"/>
      <c r="W1388" s="734"/>
      <c r="X1388" s="734"/>
      <c r="Y1388" s="735"/>
      <c r="Z1388" s="733"/>
      <c r="AA1388" s="734"/>
      <c r="AB1388" s="734"/>
      <c r="AC1388" s="734"/>
      <c r="AD1388" s="734"/>
      <c r="AE1388" s="734"/>
      <c r="AF1388" s="734"/>
      <c r="AG1388" s="734"/>
      <c r="AH1388" s="735"/>
    </row>
    <row r="1389" spans="1:39" hidden="1" x14ac:dyDescent="0.2">
      <c r="A1389" s="748"/>
      <c r="B1389" s="749"/>
      <c r="C1389" s="749"/>
      <c r="D1389" s="749"/>
      <c r="E1389" s="749"/>
      <c r="F1389" s="749"/>
      <c r="G1389" s="749"/>
      <c r="H1389" s="749"/>
      <c r="I1389" s="749"/>
      <c r="J1389" s="749"/>
      <c r="K1389" s="749"/>
      <c r="L1389" s="749"/>
      <c r="M1389" s="749"/>
      <c r="N1389" s="749"/>
      <c r="O1389" s="749"/>
      <c r="P1389" s="750"/>
      <c r="Q1389" s="733"/>
      <c r="R1389" s="734"/>
      <c r="S1389" s="734"/>
      <c r="T1389" s="734"/>
      <c r="U1389" s="734"/>
      <c r="V1389" s="734"/>
      <c r="W1389" s="734"/>
      <c r="X1389" s="734"/>
      <c r="Y1389" s="735"/>
      <c r="Z1389" s="733"/>
      <c r="AA1389" s="734"/>
      <c r="AB1389" s="734"/>
      <c r="AC1389" s="734"/>
      <c r="AD1389" s="734"/>
      <c r="AE1389" s="734"/>
      <c r="AF1389" s="734"/>
      <c r="AG1389" s="734"/>
      <c r="AH1389" s="735"/>
    </row>
    <row r="1390" spans="1:39" hidden="1" x14ac:dyDescent="0.2">
      <c r="A1390" s="745" t="s">
        <v>2388</v>
      </c>
      <c r="B1390" s="746"/>
      <c r="C1390" s="746"/>
      <c r="D1390" s="746"/>
      <c r="E1390" s="746"/>
      <c r="F1390" s="746"/>
      <c r="G1390" s="746"/>
      <c r="H1390" s="746"/>
      <c r="I1390" s="746"/>
      <c r="J1390" s="746"/>
      <c r="K1390" s="746"/>
      <c r="L1390" s="746"/>
      <c r="M1390" s="746"/>
      <c r="N1390" s="746"/>
      <c r="O1390" s="746"/>
      <c r="P1390" s="747"/>
      <c r="Q1390" s="733">
        <f>SUM(Q1391:Y1393)</f>
        <v>0</v>
      </c>
      <c r="R1390" s="734"/>
      <c r="S1390" s="734"/>
      <c r="T1390" s="734"/>
      <c r="U1390" s="734"/>
      <c r="V1390" s="734"/>
      <c r="W1390" s="734"/>
      <c r="X1390" s="734"/>
      <c r="Y1390" s="735"/>
      <c r="Z1390" s="733">
        <f>SUM(Z1391:AH1393)</f>
        <v>0</v>
      </c>
      <c r="AA1390" s="734"/>
      <c r="AB1390" s="734"/>
      <c r="AC1390" s="734"/>
      <c r="AD1390" s="734"/>
      <c r="AE1390" s="734"/>
      <c r="AF1390" s="734"/>
      <c r="AG1390" s="734"/>
      <c r="AH1390" s="735"/>
    </row>
    <row r="1391" spans="1:39" hidden="1" x14ac:dyDescent="0.2">
      <c r="A1391" s="748"/>
      <c r="B1391" s="749"/>
      <c r="C1391" s="749"/>
      <c r="D1391" s="749"/>
      <c r="E1391" s="749"/>
      <c r="F1391" s="749"/>
      <c r="G1391" s="749"/>
      <c r="H1391" s="749"/>
      <c r="I1391" s="749"/>
      <c r="J1391" s="749"/>
      <c r="K1391" s="749"/>
      <c r="L1391" s="749"/>
      <c r="M1391" s="749"/>
      <c r="N1391" s="749"/>
      <c r="O1391" s="749"/>
      <c r="P1391" s="750"/>
      <c r="Q1391" s="733"/>
      <c r="R1391" s="734"/>
      <c r="S1391" s="734"/>
      <c r="T1391" s="734"/>
      <c r="U1391" s="734"/>
      <c r="V1391" s="734"/>
      <c r="W1391" s="734"/>
      <c r="X1391" s="734"/>
      <c r="Y1391" s="735"/>
      <c r="Z1391" s="733"/>
      <c r="AA1391" s="734"/>
      <c r="AB1391" s="734"/>
      <c r="AC1391" s="734"/>
      <c r="AD1391" s="734"/>
      <c r="AE1391" s="734"/>
      <c r="AF1391" s="734"/>
      <c r="AG1391" s="734"/>
      <c r="AH1391" s="735"/>
    </row>
    <row r="1392" spans="1:39" hidden="1" x14ac:dyDescent="0.2">
      <c r="A1392" s="748"/>
      <c r="B1392" s="749"/>
      <c r="C1392" s="749"/>
      <c r="D1392" s="749"/>
      <c r="E1392" s="749"/>
      <c r="F1392" s="749"/>
      <c r="G1392" s="749"/>
      <c r="H1392" s="749"/>
      <c r="I1392" s="749"/>
      <c r="J1392" s="749"/>
      <c r="K1392" s="749"/>
      <c r="L1392" s="749"/>
      <c r="M1392" s="749"/>
      <c r="N1392" s="749"/>
      <c r="O1392" s="749"/>
      <c r="P1392" s="750"/>
      <c r="Q1392" s="733"/>
      <c r="R1392" s="734"/>
      <c r="S1392" s="734"/>
      <c r="T1392" s="734"/>
      <c r="U1392" s="734"/>
      <c r="V1392" s="734"/>
      <c r="W1392" s="734"/>
      <c r="X1392" s="734"/>
      <c r="Y1392" s="735"/>
      <c r="Z1392" s="733"/>
      <c r="AA1392" s="734"/>
      <c r="AB1392" s="734"/>
      <c r="AC1392" s="734"/>
      <c r="AD1392" s="734"/>
      <c r="AE1392" s="734"/>
      <c r="AF1392" s="734"/>
      <c r="AG1392" s="734"/>
      <c r="AH1392" s="735"/>
    </row>
    <row r="1393" spans="1:38" hidden="1" x14ac:dyDescent="0.2">
      <c r="A1393" s="748"/>
      <c r="B1393" s="749"/>
      <c r="C1393" s="749"/>
      <c r="D1393" s="749"/>
      <c r="E1393" s="749"/>
      <c r="F1393" s="749"/>
      <c r="G1393" s="749"/>
      <c r="H1393" s="749"/>
      <c r="I1393" s="749"/>
      <c r="J1393" s="749"/>
      <c r="K1393" s="749"/>
      <c r="L1393" s="749"/>
      <c r="M1393" s="749"/>
      <c r="N1393" s="749"/>
      <c r="O1393" s="749"/>
      <c r="P1393" s="750"/>
      <c r="Q1393" s="733"/>
      <c r="R1393" s="734"/>
      <c r="S1393" s="734"/>
      <c r="T1393" s="734"/>
      <c r="U1393" s="734"/>
      <c r="V1393" s="734"/>
      <c r="W1393" s="734"/>
      <c r="X1393" s="734"/>
      <c r="Y1393" s="735"/>
      <c r="Z1393" s="733"/>
      <c r="AA1393" s="734"/>
      <c r="AB1393" s="734"/>
      <c r="AC1393" s="734"/>
      <c r="AD1393" s="734"/>
      <c r="AE1393" s="734"/>
      <c r="AF1393" s="734"/>
      <c r="AG1393" s="734"/>
      <c r="AH1393" s="735"/>
    </row>
    <row r="1394" spans="1:38" s="272" customFormat="1" x14ac:dyDescent="0.2">
      <c r="A1394" s="421"/>
      <c r="B1394" s="421"/>
      <c r="C1394" s="421"/>
      <c r="D1394" s="421"/>
      <c r="E1394" s="421"/>
      <c r="F1394" s="421"/>
      <c r="G1394" s="421"/>
      <c r="H1394" s="421"/>
      <c r="I1394" s="421"/>
      <c r="J1394" s="421"/>
      <c r="K1394" s="421"/>
      <c r="L1394" s="421"/>
      <c r="M1394" s="421"/>
      <c r="N1394" s="421"/>
      <c r="O1394" s="421"/>
      <c r="P1394" s="421"/>
      <c r="Q1394" s="421"/>
      <c r="R1394" s="421"/>
      <c r="S1394" s="421"/>
      <c r="T1394" s="421"/>
      <c r="U1394" s="421"/>
      <c r="V1394" s="421"/>
      <c r="W1394" s="421"/>
      <c r="X1394" s="421"/>
      <c r="Y1394" s="421"/>
      <c r="Z1394" s="421"/>
      <c r="AA1394" s="421"/>
      <c r="AB1394" s="421"/>
      <c r="AC1394" s="421"/>
      <c r="AD1394" s="421"/>
      <c r="AE1394" s="421"/>
      <c r="AF1394" s="421"/>
      <c r="AG1394" s="421"/>
      <c r="AH1394" s="421"/>
    </row>
    <row r="1395" spans="1:38" ht="27" customHeight="1" x14ac:dyDescent="0.2">
      <c r="A1395" s="1023" t="s">
        <v>2352</v>
      </c>
      <c r="B1395" s="1048"/>
      <c r="C1395" s="1048"/>
      <c r="D1395" s="1048"/>
      <c r="E1395" s="1048"/>
      <c r="F1395" s="1048"/>
      <c r="G1395" s="1048"/>
      <c r="H1395" s="1048"/>
      <c r="I1395" s="1048"/>
      <c r="J1395" s="1048"/>
      <c r="K1395" s="1048"/>
      <c r="L1395" s="1048"/>
      <c r="M1395" s="1048"/>
      <c r="N1395" s="1048"/>
      <c r="O1395" s="1048"/>
      <c r="P1395" s="1048"/>
      <c r="Q1395" s="1048"/>
      <c r="R1395" s="1048"/>
      <c r="S1395" s="1048"/>
      <c r="T1395" s="1048"/>
      <c r="U1395" s="1048"/>
      <c r="V1395" s="1048"/>
      <c r="W1395" s="1048"/>
      <c r="X1395" s="1048"/>
      <c r="Y1395" s="1048"/>
      <c r="Z1395" s="1048"/>
      <c r="AA1395" s="1048"/>
      <c r="AB1395" s="1048"/>
      <c r="AC1395" s="1048"/>
      <c r="AD1395" s="1048"/>
      <c r="AE1395" s="1048"/>
      <c r="AF1395" s="1048"/>
      <c r="AG1395" s="1048"/>
      <c r="AH1395" s="1048"/>
    </row>
    <row r="1397" spans="1:38" ht="29.25" customHeight="1" x14ac:dyDescent="0.2">
      <c r="A1397" s="748" t="s">
        <v>1529</v>
      </c>
      <c r="B1397" s="749"/>
      <c r="C1397" s="749"/>
      <c r="D1397" s="749"/>
      <c r="E1397" s="749"/>
      <c r="F1397" s="749"/>
      <c r="G1397" s="749"/>
      <c r="H1397" s="749"/>
      <c r="I1397" s="749"/>
      <c r="J1397" s="749"/>
      <c r="K1397" s="749"/>
      <c r="L1397" s="749"/>
      <c r="M1397" s="749"/>
      <c r="N1397" s="749"/>
      <c r="O1397" s="749"/>
      <c r="P1397" s="750"/>
      <c r="Q1397" s="1042" t="s">
        <v>1790</v>
      </c>
      <c r="R1397" s="1043"/>
      <c r="S1397" s="1043"/>
      <c r="T1397" s="1043"/>
      <c r="U1397" s="1043"/>
      <c r="V1397" s="1043"/>
      <c r="W1397" s="1043"/>
      <c r="X1397" s="1043"/>
      <c r="Y1397" s="1044"/>
      <c r="Z1397" s="1045" t="s">
        <v>633</v>
      </c>
      <c r="AA1397" s="1046"/>
      <c r="AB1397" s="1046"/>
      <c r="AC1397" s="1046"/>
      <c r="AD1397" s="1046"/>
      <c r="AE1397" s="1046"/>
      <c r="AF1397" s="1046"/>
      <c r="AG1397" s="1046"/>
      <c r="AH1397" s="1047"/>
    </row>
    <row r="1398" spans="1:38" x14ac:dyDescent="0.2">
      <c r="A1398" s="745" t="s">
        <v>1967</v>
      </c>
      <c r="B1398" s="746"/>
      <c r="C1398" s="746"/>
      <c r="D1398" s="746"/>
      <c r="E1398" s="746"/>
      <c r="F1398" s="746"/>
      <c r="G1398" s="746"/>
      <c r="H1398" s="746"/>
      <c r="I1398" s="746"/>
      <c r="J1398" s="746"/>
      <c r="K1398" s="746"/>
      <c r="L1398" s="746"/>
      <c r="M1398" s="746"/>
      <c r="N1398" s="746"/>
      <c r="O1398" s="746"/>
      <c r="P1398" s="747"/>
      <c r="Q1398" s="733"/>
      <c r="R1398" s="734"/>
      <c r="S1398" s="734"/>
      <c r="T1398" s="734"/>
      <c r="U1398" s="734"/>
      <c r="V1398" s="734"/>
      <c r="W1398" s="734"/>
      <c r="X1398" s="734"/>
      <c r="Y1398" s="735"/>
      <c r="Z1398" s="733"/>
      <c r="AA1398" s="734"/>
      <c r="AB1398" s="734"/>
      <c r="AC1398" s="734"/>
      <c r="AD1398" s="734"/>
      <c r="AE1398" s="734"/>
      <c r="AF1398" s="734"/>
      <c r="AG1398" s="734"/>
      <c r="AH1398" s="735"/>
    </row>
    <row r="1399" spans="1:38" x14ac:dyDescent="0.2">
      <c r="A1399" s="745" t="s">
        <v>1968</v>
      </c>
      <c r="B1399" s="746"/>
      <c r="C1399" s="746"/>
      <c r="D1399" s="746"/>
      <c r="E1399" s="746"/>
      <c r="F1399" s="746"/>
      <c r="G1399" s="746"/>
      <c r="H1399" s="746"/>
      <c r="I1399" s="746"/>
      <c r="J1399" s="746"/>
      <c r="K1399" s="746"/>
      <c r="L1399" s="746"/>
      <c r="M1399" s="746"/>
      <c r="N1399" s="746"/>
      <c r="O1399" s="746"/>
      <c r="P1399" s="747"/>
      <c r="Q1399" s="733">
        <v>222102</v>
      </c>
      <c r="R1399" s="734"/>
      <c r="S1399" s="734"/>
      <c r="T1399" s="734"/>
      <c r="U1399" s="734"/>
      <c r="V1399" s="734"/>
      <c r="W1399" s="734"/>
      <c r="X1399" s="734"/>
      <c r="Y1399" s="735"/>
      <c r="Z1399" s="733">
        <v>164781</v>
      </c>
      <c r="AA1399" s="734"/>
      <c r="AB1399" s="734"/>
      <c r="AC1399" s="734"/>
      <c r="AD1399" s="734"/>
      <c r="AE1399" s="734"/>
      <c r="AF1399" s="734"/>
      <c r="AG1399" s="734"/>
      <c r="AH1399" s="735"/>
    </row>
    <row r="1400" spans="1:38" x14ac:dyDescent="0.2">
      <c r="A1400" s="745" t="s">
        <v>1969</v>
      </c>
      <c r="B1400" s="746"/>
      <c r="C1400" s="746"/>
      <c r="D1400" s="746"/>
      <c r="E1400" s="746"/>
      <c r="F1400" s="746"/>
      <c r="G1400" s="746"/>
      <c r="H1400" s="746"/>
      <c r="I1400" s="746"/>
      <c r="J1400" s="746"/>
      <c r="K1400" s="746"/>
      <c r="L1400" s="746"/>
      <c r="M1400" s="746"/>
      <c r="N1400" s="746"/>
      <c r="O1400" s="746"/>
      <c r="P1400" s="747"/>
      <c r="Q1400" s="733">
        <v>5928676</v>
      </c>
      <c r="R1400" s="734"/>
      <c r="S1400" s="734"/>
      <c r="T1400" s="734"/>
      <c r="U1400" s="734"/>
      <c r="V1400" s="734"/>
      <c r="W1400" s="734"/>
      <c r="X1400" s="734"/>
      <c r="Y1400" s="735"/>
      <c r="Z1400" s="733">
        <v>5522085</v>
      </c>
      <c r="AA1400" s="734"/>
      <c r="AB1400" s="734"/>
      <c r="AC1400" s="734"/>
      <c r="AD1400" s="734"/>
      <c r="AE1400" s="734"/>
      <c r="AF1400" s="734"/>
      <c r="AG1400" s="734"/>
      <c r="AH1400" s="735"/>
    </row>
    <row r="1401" spans="1:38" x14ac:dyDescent="0.2">
      <c r="A1401" s="745" t="s">
        <v>1970</v>
      </c>
      <c r="B1401" s="746"/>
      <c r="C1401" s="746"/>
      <c r="D1401" s="746"/>
      <c r="E1401" s="746"/>
      <c r="F1401" s="746"/>
      <c r="G1401" s="746"/>
      <c r="H1401" s="746"/>
      <c r="I1401" s="746"/>
      <c r="J1401" s="746"/>
      <c r="K1401" s="746"/>
      <c r="L1401" s="746"/>
      <c r="M1401" s="746"/>
      <c r="N1401" s="746"/>
      <c r="O1401" s="746"/>
      <c r="P1401" s="747"/>
      <c r="Q1401" s="733"/>
      <c r="R1401" s="734"/>
      <c r="S1401" s="734"/>
      <c r="T1401" s="734"/>
      <c r="U1401" s="734"/>
      <c r="V1401" s="734"/>
      <c r="W1401" s="734"/>
      <c r="X1401" s="734"/>
      <c r="Y1401" s="735"/>
      <c r="Z1401" s="733"/>
      <c r="AA1401" s="734"/>
      <c r="AB1401" s="734"/>
      <c r="AC1401" s="734"/>
      <c r="AD1401" s="734"/>
      <c r="AE1401" s="734"/>
      <c r="AF1401" s="734"/>
      <c r="AG1401" s="734"/>
      <c r="AH1401" s="735"/>
    </row>
    <row r="1402" spans="1:38" x14ac:dyDescent="0.2">
      <c r="A1402" s="745" t="s">
        <v>1971</v>
      </c>
      <c r="B1402" s="746"/>
      <c r="C1402" s="746"/>
      <c r="D1402" s="746"/>
      <c r="E1402" s="746"/>
      <c r="F1402" s="746"/>
      <c r="G1402" s="746"/>
      <c r="H1402" s="746"/>
      <c r="I1402" s="746"/>
      <c r="J1402" s="746"/>
      <c r="K1402" s="746"/>
      <c r="L1402" s="746"/>
      <c r="M1402" s="746"/>
      <c r="N1402" s="746"/>
      <c r="O1402" s="746"/>
      <c r="P1402" s="747"/>
      <c r="Q1402" s="733"/>
      <c r="R1402" s="734"/>
      <c r="S1402" s="734"/>
      <c r="T1402" s="734"/>
      <c r="U1402" s="734"/>
      <c r="V1402" s="734"/>
      <c r="W1402" s="734"/>
      <c r="X1402" s="734"/>
      <c r="Y1402" s="735"/>
      <c r="Z1402" s="733"/>
      <c r="AA1402" s="734"/>
      <c r="AB1402" s="734"/>
      <c r="AC1402" s="734"/>
      <c r="AD1402" s="734"/>
      <c r="AE1402" s="734"/>
      <c r="AF1402" s="734"/>
      <c r="AG1402" s="734"/>
      <c r="AH1402" s="735"/>
    </row>
    <row r="1403" spans="1:38" x14ac:dyDescent="0.2">
      <c r="A1403" s="745" t="s">
        <v>1972</v>
      </c>
      <c r="B1403" s="746"/>
      <c r="C1403" s="746"/>
      <c r="D1403" s="746"/>
      <c r="E1403" s="746"/>
      <c r="F1403" s="746"/>
      <c r="G1403" s="746"/>
      <c r="H1403" s="746"/>
      <c r="I1403" s="746"/>
      <c r="J1403" s="746"/>
      <c r="K1403" s="746"/>
      <c r="L1403" s="746"/>
      <c r="M1403" s="746"/>
      <c r="N1403" s="746"/>
      <c r="O1403" s="746"/>
      <c r="P1403" s="747"/>
      <c r="Q1403" s="733">
        <v>69468.33</v>
      </c>
      <c r="R1403" s="734"/>
      <c r="S1403" s="734"/>
      <c r="T1403" s="734"/>
      <c r="U1403" s="734"/>
      <c r="V1403" s="734"/>
      <c r="W1403" s="734"/>
      <c r="X1403" s="734"/>
      <c r="Y1403" s="735"/>
      <c r="Z1403" s="733">
        <v>72346</v>
      </c>
      <c r="AA1403" s="734"/>
      <c r="AB1403" s="734"/>
      <c r="AC1403" s="734"/>
      <c r="AD1403" s="734"/>
      <c r="AE1403" s="734"/>
      <c r="AF1403" s="734"/>
      <c r="AG1403" s="734"/>
      <c r="AH1403" s="735"/>
      <c r="AI1403" s="272"/>
      <c r="AL1403" s="273"/>
    </row>
    <row r="1404" spans="1:38" x14ac:dyDescent="0.2">
      <c r="A1404" s="1007" t="s">
        <v>1973</v>
      </c>
      <c r="B1404" s="855"/>
      <c r="C1404" s="855"/>
      <c r="D1404" s="855"/>
      <c r="E1404" s="855"/>
      <c r="F1404" s="855"/>
      <c r="G1404" s="855"/>
      <c r="H1404" s="855"/>
      <c r="I1404" s="855"/>
      <c r="J1404" s="855"/>
      <c r="K1404" s="855"/>
      <c r="L1404" s="855"/>
      <c r="M1404" s="855"/>
      <c r="N1404" s="855"/>
      <c r="O1404" s="855"/>
      <c r="P1404" s="1008"/>
      <c r="Q1404" s="733">
        <f>SUM(Q1398:Y1403)</f>
        <v>6220246.3300000001</v>
      </c>
      <c r="R1404" s="734"/>
      <c r="S1404" s="734"/>
      <c r="T1404" s="734"/>
      <c r="U1404" s="734"/>
      <c r="V1404" s="734"/>
      <c r="W1404" s="734"/>
      <c r="X1404" s="734"/>
      <c r="Y1404" s="735"/>
      <c r="Z1404" s="733">
        <f>SUM(Z1398:AH1403)</f>
        <v>5759212</v>
      </c>
      <c r="AA1404" s="734"/>
      <c r="AB1404" s="734"/>
      <c r="AC1404" s="734"/>
      <c r="AD1404" s="734"/>
      <c r="AE1404" s="734"/>
      <c r="AF1404" s="734"/>
      <c r="AG1404" s="734"/>
      <c r="AH1404" s="735"/>
      <c r="AI1404" s="272" t="str">
        <f>IF(ROUND(Q1404-VZaS!D3,0)=0,"","CHYBA")</f>
        <v/>
      </c>
      <c r="AJ1404" s="271" t="s">
        <v>2378</v>
      </c>
    </row>
    <row r="1406" spans="1:38" hidden="1" x14ac:dyDescent="0.2">
      <c r="A1406" s="729" t="s">
        <v>1974</v>
      </c>
      <c r="B1406" s="729"/>
      <c r="C1406" s="729"/>
      <c r="D1406" s="729"/>
      <c r="E1406" s="729"/>
      <c r="F1406" s="729"/>
      <c r="G1406" s="729"/>
      <c r="H1406" s="729"/>
      <c r="I1406" s="729"/>
      <c r="J1406" s="729"/>
      <c r="K1406" s="729"/>
      <c r="L1406" s="729"/>
      <c r="M1406" s="729"/>
      <c r="N1406" s="729"/>
      <c r="O1406" s="729"/>
      <c r="P1406" s="729"/>
      <c r="Q1406" s="729"/>
      <c r="R1406" s="729"/>
      <c r="S1406" s="729"/>
      <c r="T1406" s="729"/>
      <c r="U1406" s="729"/>
      <c r="V1406" s="729"/>
      <c r="W1406" s="729"/>
      <c r="X1406" s="729"/>
      <c r="Y1406" s="729"/>
      <c r="Z1406" s="729"/>
      <c r="AA1406" s="729"/>
      <c r="AB1406" s="729"/>
      <c r="AC1406" s="729"/>
      <c r="AD1406" s="729"/>
      <c r="AE1406" s="729"/>
      <c r="AF1406" s="729"/>
      <c r="AG1406" s="729"/>
      <c r="AH1406" s="729"/>
    </row>
    <row r="1408" spans="1:38" x14ac:dyDescent="0.2">
      <c r="A1408" s="448" t="s">
        <v>1975</v>
      </c>
    </row>
    <row r="1410" spans="1:35" ht="15" customHeight="1" x14ac:dyDescent="0.2">
      <c r="A1410" s="729" t="s">
        <v>1976</v>
      </c>
      <c r="B1410" s="729"/>
      <c r="C1410" s="729"/>
      <c r="D1410" s="729"/>
      <c r="E1410" s="729"/>
      <c r="F1410" s="729"/>
      <c r="G1410" s="729"/>
      <c r="H1410" s="729"/>
      <c r="I1410" s="729"/>
      <c r="J1410" s="729"/>
      <c r="K1410" s="729"/>
      <c r="L1410" s="729"/>
      <c r="M1410" s="729"/>
      <c r="N1410" s="729"/>
      <c r="O1410" s="729"/>
      <c r="P1410" s="729"/>
      <c r="Q1410" s="729"/>
      <c r="R1410" s="729"/>
      <c r="S1410" s="729"/>
      <c r="T1410" s="729"/>
      <c r="U1410" s="729"/>
      <c r="V1410" s="729"/>
      <c r="W1410" s="729"/>
      <c r="X1410" s="729"/>
      <c r="Y1410" s="729"/>
      <c r="Z1410" s="729"/>
      <c r="AA1410" s="729"/>
      <c r="AB1410" s="729"/>
      <c r="AC1410" s="729"/>
      <c r="AD1410" s="729"/>
      <c r="AE1410" s="729"/>
      <c r="AF1410" s="729"/>
      <c r="AG1410" s="729"/>
      <c r="AH1410" s="729"/>
    </row>
    <row r="1412" spans="1:35" ht="34.5" customHeight="1" x14ac:dyDescent="0.2">
      <c r="A1412" s="730" t="s">
        <v>1529</v>
      </c>
      <c r="B1412" s="731"/>
      <c r="C1412" s="731"/>
      <c r="D1412" s="731"/>
      <c r="E1412" s="731"/>
      <c r="F1412" s="731"/>
      <c r="G1412" s="731"/>
      <c r="H1412" s="731"/>
      <c r="I1412" s="731"/>
      <c r="J1412" s="731"/>
      <c r="K1412" s="731"/>
      <c r="L1412" s="731"/>
      <c r="M1412" s="731"/>
      <c r="N1412" s="731"/>
      <c r="O1412" s="731"/>
      <c r="P1412" s="731"/>
      <c r="Q1412" s="731"/>
      <c r="R1412" s="731"/>
      <c r="S1412" s="731"/>
      <c r="T1412" s="732"/>
      <c r="U1412" s="730" t="s">
        <v>510</v>
      </c>
      <c r="V1412" s="731"/>
      <c r="W1412" s="731"/>
      <c r="X1412" s="731"/>
      <c r="Y1412" s="731"/>
      <c r="Z1412" s="731"/>
      <c r="AA1412" s="732"/>
      <c r="AB1412" s="730" t="s">
        <v>633</v>
      </c>
      <c r="AC1412" s="731"/>
      <c r="AD1412" s="731"/>
      <c r="AE1412" s="731"/>
      <c r="AF1412" s="731"/>
      <c r="AG1412" s="731"/>
      <c r="AH1412" s="732"/>
    </row>
    <row r="1413" spans="1:35" x14ac:dyDescent="0.2">
      <c r="A1413" s="720" t="s">
        <v>1977</v>
      </c>
      <c r="B1413" s="721"/>
      <c r="C1413" s="721"/>
      <c r="D1413" s="721"/>
      <c r="E1413" s="721"/>
      <c r="F1413" s="721"/>
      <c r="G1413" s="721"/>
      <c r="H1413" s="721"/>
      <c r="I1413" s="721"/>
      <c r="J1413" s="721"/>
      <c r="K1413" s="721"/>
      <c r="L1413" s="721"/>
      <c r="M1413" s="721"/>
      <c r="N1413" s="721"/>
      <c r="O1413" s="721"/>
      <c r="P1413" s="721"/>
      <c r="Q1413" s="721"/>
      <c r="R1413" s="721"/>
      <c r="S1413" s="721"/>
      <c r="T1413" s="722"/>
      <c r="U1413" s="708">
        <f>SUM(U1414:AA1418)</f>
        <v>8050</v>
      </c>
      <c r="V1413" s="709"/>
      <c r="W1413" s="709"/>
      <c r="X1413" s="709"/>
      <c r="Y1413" s="709"/>
      <c r="Z1413" s="709"/>
      <c r="AA1413" s="710"/>
      <c r="AB1413" s="708">
        <f>SUM(AB1414:AH1418)</f>
        <v>9073</v>
      </c>
      <c r="AC1413" s="709"/>
      <c r="AD1413" s="709"/>
      <c r="AE1413" s="709"/>
      <c r="AF1413" s="709"/>
      <c r="AG1413" s="709"/>
      <c r="AH1413" s="710"/>
    </row>
    <row r="1414" spans="1:35" x14ac:dyDescent="0.2">
      <c r="A1414" s="726" t="s">
        <v>1978</v>
      </c>
      <c r="B1414" s="727"/>
      <c r="C1414" s="727"/>
      <c r="D1414" s="727"/>
      <c r="E1414" s="727"/>
      <c r="F1414" s="727"/>
      <c r="G1414" s="727"/>
      <c r="H1414" s="727"/>
      <c r="I1414" s="727"/>
      <c r="J1414" s="727"/>
      <c r="K1414" s="727"/>
      <c r="L1414" s="727"/>
      <c r="M1414" s="727"/>
      <c r="N1414" s="727"/>
      <c r="O1414" s="727"/>
      <c r="P1414" s="727"/>
      <c r="Q1414" s="727"/>
      <c r="R1414" s="727"/>
      <c r="S1414" s="727"/>
      <c r="T1414" s="728"/>
      <c r="U1414" s="708">
        <v>6500</v>
      </c>
      <c r="V1414" s="709"/>
      <c r="W1414" s="709"/>
      <c r="X1414" s="709"/>
      <c r="Y1414" s="709"/>
      <c r="Z1414" s="709"/>
      <c r="AA1414" s="710"/>
      <c r="AB1414" s="708">
        <f>7875-1000-375</f>
        <v>6500</v>
      </c>
      <c r="AC1414" s="709"/>
      <c r="AD1414" s="709"/>
      <c r="AE1414" s="709"/>
      <c r="AF1414" s="709"/>
      <c r="AG1414" s="709"/>
      <c r="AH1414" s="710"/>
    </row>
    <row r="1415" spans="1:35" x14ac:dyDescent="0.2">
      <c r="A1415" s="726" t="s">
        <v>1979</v>
      </c>
      <c r="B1415" s="727"/>
      <c r="C1415" s="727"/>
      <c r="D1415" s="727"/>
      <c r="E1415" s="727"/>
      <c r="F1415" s="727"/>
      <c r="G1415" s="727"/>
      <c r="H1415" s="727"/>
      <c r="I1415" s="727"/>
      <c r="J1415" s="727"/>
      <c r="K1415" s="727"/>
      <c r="L1415" s="727"/>
      <c r="M1415" s="727"/>
      <c r="N1415" s="727"/>
      <c r="O1415" s="727"/>
      <c r="P1415" s="727"/>
      <c r="Q1415" s="727"/>
      <c r="R1415" s="727"/>
      <c r="S1415" s="727"/>
      <c r="T1415" s="728"/>
      <c r="U1415" s="708">
        <v>1000</v>
      </c>
      <c r="V1415" s="709"/>
      <c r="W1415" s="709"/>
      <c r="X1415" s="709"/>
      <c r="Y1415" s="709"/>
      <c r="Z1415" s="709"/>
      <c r="AA1415" s="710"/>
      <c r="AB1415" s="708">
        <v>1000</v>
      </c>
      <c r="AC1415" s="709"/>
      <c r="AD1415" s="709"/>
      <c r="AE1415" s="709"/>
      <c r="AF1415" s="709"/>
      <c r="AG1415" s="709"/>
      <c r="AH1415" s="710"/>
    </row>
    <row r="1416" spans="1:35" x14ac:dyDescent="0.2">
      <c r="A1416" s="726" t="s">
        <v>1980</v>
      </c>
      <c r="B1416" s="727"/>
      <c r="C1416" s="727"/>
      <c r="D1416" s="727"/>
      <c r="E1416" s="727"/>
      <c r="F1416" s="727"/>
      <c r="G1416" s="727"/>
      <c r="H1416" s="727"/>
      <c r="I1416" s="727"/>
      <c r="J1416" s="727"/>
      <c r="K1416" s="727"/>
      <c r="L1416" s="727"/>
      <c r="M1416" s="727"/>
      <c r="N1416" s="727"/>
      <c r="O1416" s="727"/>
      <c r="P1416" s="727"/>
      <c r="Q1416" s="727"/>
      <c r="R1416" s="727"/>
      <c r="S1416" s="727"/>
      <c r="T1416" s="728"/>
      <c r="U1416" s="708"/>
      <c r="V1416" s="709"/>
      <c r="W1416" s="709"/>
      <c r="X1416" s="709"/>
      <c r="Y1416" s="709"/>
      <c r="Z1416" s="709"/>
      <c r="AA1416" s="710"/>
      <c r="AB1416" s="708">
        <v>681</v>
      </c>
      <c r="AC1416" s="709"/>
      <c r="AD1416" s="709"/>
      <c r="AE1416" s="709"/>
      <c r="AF1416" s="709"/>
      <c r="AG1416" s="709"/>
      <c r="AH1416" s="710"/>
    </row>
    <row r="1417" spans="1:35" x14ac:dyDescent="0.2">
      <c r="A1417" s="726" t="s">
        <v>1981</v>
      </c>
      <c r="B1417" s="727"/>
      <c r="C1417" s="727"/>
      <c r="D1417" s="727"/>
      <c r="E1417" s="727"/>
      <c r="F1417" s="727"/>
      <c r="G1417" s="727"/>
      <c r="H1417" s="727"/>
      <c r="I1417" s="727"/>
      <c r="J1417" s="727"/>
      <c r="K1417" s="727"/>
      <c r="L1417" s="727"/>
      <c r="M1417" s="727"/>
      <c r="N1417" s="727"/>
      <c r="O1417" s="727"/>
      <c r="P1417" s="727"/>
      <c r="Q1417" s="727"/>
      <c r="R1417" s="727"/>
      <c r="S1417" s="727"/>
      <c r="T1417" s="728"/>
      <c r="U1417" s="708"/>
      <c r="V1417" s="709"/>
      <c r="W1417" s="709"/>
      <c r="X1417" s="709"/>
      <c r="Y1417" s="709"/>
      <c r="Z1417" s="709"/>
      <c r="AA1417" s="710"/>
      <c r="AB1417" s="708"/>
      <c r="AC1417" s="709"/>
      <c r="AD1417" s="709"/>
      <c r="AE1417" s="709"/>
      <c r="AF1417" s="709"/>
      <c r="AG1417" s="709"/>
      <c r="AH1417" s="710"/>
    </row>
    <row r="1418" spans="1:35" x14ac:dyDescent="0.2">
      <c r="A1418" s="1039" t="s">
        <v>1982</v>
      </c>
      <c r="B1418" s="1039"/>
      <c r="C1418" s="1039"/>
      <c r="D1418" s="1039"/>
      <c r="E1418" s="1039"/>
      <c r="F1418" s="1039"/>
      <c r="G1418" s="1039"/>
      <c r="H1418" s="1039"/>
      <c r="I1418" s="1039"/>
      <c r="J1418" s="1039"/>
      <c r="K1418" s="1039"/>
      <c r="L1418" s="1039"/>
      <c r="M1418" s="1039"/>
      <c r="N1418" s="1039"/>
      <c r="O1418" s="1039"/>
      <c r="P1418" s="1039"/>
      <c r="Q1418" s="1039"/>
      <c r="R1418" s="1039"/>
      <c r="S1418" s="1039"/>
      <c r="T1418" s="1039"/>
      <c r="U1418" s="724">
        <v>550</v>
      </c>
      <c r="V1418" s="724"/>
      <c r="W1418" s="724"/>
      <c r="X1418" s="724"/>
      <c r="Y1418" s="724"/>
      <c r="Z1418" s="724"/>
      <c r="AA1418" s="724"/>
      <c r="AB1418" s="724">
        <v>892</v>
      </c>
      <c r="AC1418" s="724"/>
      <c r="AD1418" s="724"/>
      <c r="AE1418" s="724"/>
      <c r="AF1418" s="724"/>
      <c r="AG1418" s="724"/>
      <c r="AH1418" s="724"/>
    </row>
    <row r="1419" spans="1:35" x14ac:dyDescent="0.2">
      <c r="A1419" s="471"/>
      <c r="B1419" s="471"/>
      <c r="C1419" s="471"/>
      <c r="D1419" s="471"/>
      <c r="E1419" s="471"/>
      <c r="F1419" s="471"/>
      <c r="G1419" s="471"/>
      <c r="H1419" s="471"/>
      <c r="I1419" s="471"/>
      <c r="J1419" s="471"/>
      <c r="K1419" s="471"/>
      <c r="L1419" s="471"/>
      <c r="M1419" s="471"/>
      <c r="N1419" s="471"/>
      <c r="O1419" s="471"/>
      <c r="P1419" s="471"/>
      <c r="Q1419" s="471"/>
      <c r="R1419" s="471"/>
      <c r="S1419" s="471"/>
      <c r="T1419" s="471"/>
      <c r="U1419" s="472"/>
      <c r="V1419" s="472"/>
      <c r="W1419" s="472"/>
      <c r="X1419" s="472"/>
      <c r="Y1419" s="472"/>
      <c r="Z1419" s="472"/>
      <c r="AA1419" s="472"/>
      <c r="AB1419" s="472"/>
      <c r="AC1419" s="472"/>
      <c r="AD1419" s="472"/>
      <c r="AE1419" s="472"/>
      <c r="AF1419" s="472"/>
      <c r="AG1419" s="472"/>
      <c r="AH1419" s="472"/>
    </row>
    <row r="1420" spans="1:35" x14ac:dyDescent="0.2">
      <c r="A1420" s="729" t="s">
        <v>2387</v>
      </c>
      <c r="B1420" s="729"/>
      <c r="C1420" s="729"/>
      <c r="D1420" s="729"/>
      <c r="E1420" s="729"/>
      <c r="F1420" s="729"/>
      <c r="G1420" s="729"/>
      <c r="H1420" s="729"/>
      <c r="I1420" s="729"/>
      <c r="J1420" s="729"/>
      <c r="K1420" s="729"/>
      <c r="L1420" s="729"/>
      <c r="M1420" s="729"/>
      <c r="N1420" s="729"/>
      <c r="O1420" s="729"/>
      <c r="P1420" s="729"/>
      <c r="Q1420" s="729"/>
      <c r="R1420" s="729"/>
      <c r="S1420" s="729"/>
      <c r="T1420" s="729"/>
      <c r="U1420" s="729"/>
      <c r="V1420" s="729"/>
      <c r="W1420" s="729"/>
      <c r="X1420" s="729"/>
      <c r="Y1420" s="729"/>
      <c r="Z1420" s="729"/>
      <c r="AA1420" s="729"/>
      <c r="AB1420" s="729"/>
      <c r="AC1420" s="729"/>
      <c r="AD1420" s="729"/>
      <c r="AE1420" s="729"/>
      <c r="AF1420" s="729"/>
      <c r="AG1420" s="729"/>
      <c r="AH1420" s="729"/>
    </row>
    <row r="1421" spans="1:35" x14ac:dyDescent="0.2">
      <c r="A1421" s="729"/>
      <c r="B1421" s="729"/>
      <c r="C1421" s="729"/>
      <c r="D1421" s="729"/>
      <c r="E1421" s="729"/>
      <c r="F1421" s="729"/>
      <c r="G1421" s="729"/>
      <c r="H1421" s="729"/>
      <c r="I1421" s="729"/>
      <c r="J1421" s="729"/>
      <c r="K1421" s="729"/>
      <c r="L1421" s="729"/>
      <c r="M1421" s="729"/>
      <c r="N1421" s="729"/>
      <c r="O1421" s="729"/>
      <c r="P1421" s="729"/>
      <c r="Q1421" s="729"/>
      <c r="R1421" s="729"/>
      <c r="S1421" s="729"/>
      <c r="T1421" s="729"/>
      <c r="U1421" s="729"/>
      <c r="V1421" s="729"/>
      <c r="W1421" s="729"/>
      <c r="X1421" s="729"/>
      <c r="Y1421" s="729"/>
      <c r="Z1421" s="729"/>
      <c r="AA1421" s="729"/>
      <c r="AB1421" s="729"/>
      <c r="AC1421" s="729"/>
      <c r="AD1421" s="729"/>
      <c r="AE1421" s="729"/>
      <c r="AF1421" s="729"/>
      <c r="AG1421" s="729"/>
      <c r="AH1421" s="729"/>
      <c r="AI1421" s="344"/>
    </row>
    <row r="1422" spans="1:35" x14ac:dyDescent="0.2">
      <c r="A1422" s="459"/>
      <c r="B1422" s="459"/>
      <c r="C1422" s="459"/>
      <c r="D1422" s="459"/>
      <c r="E1422" s="459"/>
      <c r="F1422" s="459"/>
      <c r="G1422" s="459"/>
      <c r="H1422" s="459"/>
      <c r="I1422" s="459"/>
      <c r="J1422" s="459"/>
      <c r="K1422" s="459"/>
      <c r="L1422" s="459"/>
      <c r="M1422" s="459"/>
      <c r="N1422" s="459"/>
      <c r="O1422" s="459"/>
      <c r="P1422" s="459"/>
      <c r="Q1422" s="459"/>
      <c r="R1422" s="459"/>
      <c r="S1422" s="459"/>
      <c r="T1422" s="459"/>
      <c r="U1422" s="459"/>
      <c r="V1422" s="459"/>
      <c r="W1422" s="459"/>
      <c r="X1422" s="459"/>
      <c r="Y1422" s="459"/>
      <c r="Z1422" s="459"/>
      <c r="AA1422" s="459"/>
      <c r="AB1422" s="459"/>
      <c r="AC1422" s="459"/>
      <c r="AD1422" s="459"/>
      <c r="AE1422" s="459"/>
      <c r="AF1422" s="459"/>
      <c r="AG1422" s="459"/>
      <c r="AH1422" s="459"/>
      <c r="AI1422" s="344"/>
    </row>
    <row r="1423" spans="1:35" x14ac:dyDescent="0.2">
      <c r="A1423" s="1040" t="s">
        <v>1529</v>
      </c>
      <c r="B1423" s="1040"/>
      <c r="C1423" s="1040"/>
      <c r="D1423" s="1040"/>
      <c r="E1423" s="1040"/>
      <c r="F1423" s="1040"/>
      <c r="G1423" s="1040"/>
      <c r="H1423" s="1040"/>
      <c r="I1423" s="1040"/>
      <c r="J1423" s="1040"/>
      <c r="K1423" s="1040"/>
      <c r="L1423" s="1040"/>
      <c r="M1423" s="1040"/>
      <c r="N1423" s="1040"/>
      <c r="O1423" s="1040"/>
      <c r="P1423" s="1040"/>
      <c r="Q1423" s="1040"/>
      <c r="R1423" s="1040"/>
      <c r="S1423" s="1040"/>
      <c r="T1423" s="1040"/>
      <c r="U1423" s="1041" t="s">
        <v>510</v>
      </c>
      <c r="V1423" s="1014"/>
      <c r="W1423" s="1014"/>
      <c r="X1423" s="1014"/>
      <c r="Y1423" s="1014"/>
      <c r="Z1423" s="1014"/>
      <c r="AA1423" s="1015"/>
      <c r="AB1423" s="1041" t="s">
        <v>633</v>
      </c>
      <c r="AC1423" s="1014"/>
      <c r="AD1423" s="1014"/>
      <c r="AE1423" s="1014"/>
      <c r="AF1423" s="1014"/>
      <c r="AG1423" s="1014"/>
      <c r="AH1423" s="1015"/>
      <c r="AI1423" s="344"/>
    </row>
    <row r="1424" spans="1:35" ht="21.75" customHeight="1" x14ac:dyDescent="0.2">
      <c r="A1424" s="1040"/>
      <c r="B1424" s="1040"/>
      <c r="C1424" s="1040"/>
      <c r="D1424" s="1040"/>
      <c r="E1424" s="1040"/>
      <c r="F1424" s="1040"/>
      <c r="G1424" s="1040"/>
      <c r="H1424" s="1040"/>
      <c r="I1424" s="1040"/>
      <c r="J1424" s="1040"/>
      <c r="K1424" s="1040"/>
      <c r="L1424" s="1040"/>
      <c r="M1424" s="1040"/>
      <c r="N1424" s="1040"/>
      <c r="O1424" s="1040"/>
      <c r="P1424" s="1040"/>
      <c r="Q1424" s="1040"/>
      <c r="R1424" s="1040"/>
      <c r="S1424" s="1040"/>
      <c r="T1424" s="1040"/>
      <c r="U1424" s="1016"/>
      <c r="V1424" s="1017"/>
      <c r="W1424" s="1017"/>
      <c r="X1424" s="1017"/>
      <c r="Y1424" s="1017"/>
      <c r="Z1424" s="1017"/>
      <c r="AA1424" s="1018"/>
      <c r="AB1424" s="1016"/>
      <c r="AC1424" s="1017"/>
      <c r="AD1424" s="1017"/>
      <c r="AE1424" s="1017"/>
      <c r="AF1424" s="1017"/>
      <c r="AG1424" s="1017"/>
      <c r="AH1424" s="1018"/>
    </row>
    <row r="1425" spans="1:41" ht="15" customHeight="1" x14ac:dyDescent="0.2">
      <c r="A1425" s="723" t="s">
        <v>1983</v>
      </c>
      <c r="B1425" s="723"/>
      <c r="C1425" s="723"/>
      <c r="D1425" s="723"/>
      <c r="E1425" s="723"/>
      <c r="F1425" s="723"/>
      <c r="G1425" s="723"/>
      <c r="H1425" s="723"/>
      <c r="I1425" s="723"/>
      <c r="J1425" s="723"/>
      <c r="K1425" s="723"/>
      <c r="L1425" s="723"/>
      <c r="M1425" s="723"/>
      <c r="N1425" s="723"/>
      <c r="O1425" s="723"/>
      <c r="P1425" s="723"/>
      <c r="Q1425" s="723"/>
      <c r="R1425" s="723"/>
      <c r="S1425" s="723"/>
      <c r="T1425" s="723"/>
      <c r="U1425" s="724">
        <f>SUM(U1427:AA1428)</f>
        <v>584321</v>
      </c>
      <c r="V1425" s="725"/>
      <c r="W1425" s="725"/>
      <c r="X1425" s="725"/>
      <c r="Y1425" s="725"/>
      <c r="Z1425" s="725"/>
      <c r="AA1425" s="725"/>
      <c r="AB1425" s="724">
        <f>SUM(AB1427:AH1428)</f>
        <v>497083</v>
      </c>
      <c r="AC1425" s="725"/>
      <c r="AD1425" s="725"/>
      <c r="AE1425" s="725"/>
      <c r="AF1425" s="725"/>
      <c r="AG1425" s="725"/>
      <c r="AH1425" s="725"/>
      <c r="AI1425" s="271" t="str">
        <f>IF(ROUND(AB1425-VZaS!E16,0)=0,"","CHYBA")</f>
        <v/>
      </c>
      <c r="AJ1425" s="271" t="s">
        <v>2378</v>
      </c>
    </row>
    <row r="1426" spans="1:41" ht="15" customHeight="1" x14ac:dyDescent="0.2">
      <c r="A1426" s="723"/>
      <c r="B1426" s="723"/>
      <c r="C1426" s="723"/>
      <c r="D1426" s="723"/>
      <c r="E1426" s="723"/>
      <c r="F1426" s="723"/>
      <c r="G1426" s="723"/>
      <c r="H1426" s="723"/>
      <c r="I1426" s="723"/>
      <c r="J1426" s="723"/>
      <c r="K1426" s="723"/>
      <c r="L1426" s="723"/>
      <c r="M1426" s="723"/>
      <c r="N1426" s="723"/>
      <c r="O1426" s="723"/>
      <c r="P1426" s="723"/>
      <c r="Q1426" s="723"/>
      <c r="R1426" s="723"/>
      <c r="S1426" s="723"/>
      <c r="T1426" s="723"/>
      <c r="U1426" s="725"/>
      <c r="V1426" s="725"/>
      <c r="W1426" s="725"/>
      <c r="X1426" s="725"/>
      <c r="Y1426" s="725"/>
      <c r="Z1426" s="725"/>
      <c r="AA1426" s="725"/>
      <c r="AB1426" s="725"/>
      <c r="AC1426" s="725"/>
      <c r="AD1426" s="725"/>
      <c r="AE1426" s="725"/>
      <c r="AF1426" s="725"/>
      <c r="AG1426" s="725"/>
      <c r="AH1426" s="725"/>
      <c r="AI1426" s="271" t="str">
        <f>IF(ROUND(U1425-VZaS!D16,0)=0,"","CHYBA")</f>
        <v/>
      </c>
      <c r="AJ1426" s="271" t="s">
        <v>2378</v>
      </c>
      <c r="AN1426" s="347"/>
    </row>
    <row r="1427" spans="1:41" ht="28.5" customHeight="1" x14ac:dyDescent="0.2">
      <c r="A1427" s="714" t="s">
        <v>2489</v>
      </c>
      <c r="B1427" s="715"/>
      <c r="C1427" s="715"/>
      <c r="D1427" s="715"/>
      <c r="E1427" s="715"/>
      <c r="F1427" s="715"/>
      <c r="G1427" s="715"/>
      <c r="H1427" s="715"/>
      <c r="I1427" s="715"/>
      <c r="J1427" s="715"/>
      <c r="K1427" s="715"/>
      <c r="L1427" s="715"/>
      <c r="M1427" s="715"/>
      <c r="N1427" s="715"/>
      <c r="O1427" s="715"/>
      <c r="P1427" s="715"/>
      <c r="Q1427" s="715"/>
      <c r="R1427" s="715"/>
      <c r="S1427" s="715"/>
      <c r="T1427" s="716"/>
      <c r="U1427" s="708">
        <f>U1413</f>
        <v>8050</v>
      </c>
      <c r="V1427" s="709"/>
      <c r="W1427" s="709"/>
      <c r="X1427" s="709"/>
      <c r="Y1427" s="709"/>
      <c r="Z1427" s="709"/>
      <c r="AA1427" s="710"/>
      <c r="AB1427" s="708">
        <f>AB1413</f>
        <v>9073</v>
      </c>
      <c r="AC1427" s="709"/>
      <c r="AD1427" s="709"/>
      <c r="AE1427" s="709"/>
      <c r="AF1427" s="709"/>
      <c r="AG1427" s="709"/>
      <c r="AH1427" s="710"/>
    </row>
    <row r="1428" spans="1:41" ht="28.5" customHeight="1" x14ac:dyDescent="0.2">
      <c r="A1428" s="720" t="s">
        <v>1984</v>
      </c>
      <c r="B1428" s="721"/>
      <c r="C1428" s="721"/>
      <c r="D1428" s="721"/>
      <c r="E1428" s="721"/>
      <c r="F1428" s="721"/>
      <c r="G1428" s="721"/>
      <c r="H1428" s="721"/>
      <c r="I1428" s="721"/>
      <c r="J1428" s="721"/>
      <c r="K1428" s="721"/>
      <c r="L1428" s="721"/>
      <c r="M1428" s="721"/>
      <c r="N1428" s="721"/>
      <c r="O1428" s="721"/>
      <c r="P1428" s="721"/>
      <c r="Q1428" s="721"/>
      <c r="R1428" s="721"/>
      <c r="S1428" s="721"/>
      <c r="T1428" s="722"/>
      <c r="U1428" s="708">
        <f>SUM(U1429:AA1441)</f>
        <v>576271</v>
      </c>
      <c r="V1428" s="709"/>
      <c r="W1428" s="709"/>
      <c r="X1428" s="709"/>
      <c r="Y1428" s="709"/>
      <c r="Z1428" s="709"/>
      <c r="AA1428" s="710"/>
      <c r="AB1428" s="711">
        <f>SUM(AB1429:AH1441)</f>
        <v>488010</v>
      </c>
      <c r="AC1428" s="712"/>
      <c r="AD1428" s="712"/>
      <c r="AE1428" s="712"/>
      <c r="AF1428" s="712"/>
      <c r="AG1428" s="712"/>
      <c r="AH1428" s="713"/>
      <c r="AJ1428" s="271" t="s">
        <v>2385</v>
      </c>
    </row>
    <row r="1429" spans="1:41" x14ac:dyDescent="0.2">
      <c r="A1429" s="705" t="s">
        <v>2497</v>
      </c>
      <c r="B1429" s="706"/>
      <c r="C1429" s="706"/>
      <c r="D1429" s="706"/>
      <c r="E1429" s="706"/>
      <c r="F1429" s="706"/>
      <c r="G1429" s="706"/>
      <c r="H1429" s="706"/>
      <c r="I1429" s="706"/>
      <c r="J1429" s="706"/>
      <c r="K1429" s="706"/>
      <c r="L1429" s="706"/>
      <c r="M1429" s="706"/>
      <c r="N1429" s="706"/>
      <c r="O1429" s="706"/>
      <c r="P1429" s="706"/>
      <c r="Q1429" s="706"/>
      <c r="R1429" s="706"/>
      <c r="S1429" s="706"/>
      <c r="T1429" s="707"/>
      <c r="U1429" s="708">
        <v>218256</v>
      </c>
      <c r="V1429" s="709"/>
      <c r="W1429" s="709"/>
      <c r="X1429" s="709"/>
      <c r="Y1429" s="709"/>
      <c r="Z1429" s="709"/>
      <c r="AA1429" s="710"/>
      <c r="AB1429" s="711">
        <v>168728</v>
      </c>
      <c r="AC1429" s="712"/>
      <c r="AD1429" s="712"/>
      <c r="AE1429" s="712"/>
      <c r="AF1429" s="712"/>
      <c r="AG1429" s="712"/>
      <c r="AH1429" s="713"/>
      <c r="AO1429" s="345"/>
    </row>
    <row r="1430" spans="1:41" x14ac:dyDescent="0.2">
      <c r="A1430" s="705" t="s">
        <v>2491</v>
      </c>
      <c r="B1430" s="706"/>
      <c r="C1430" s="706"/>
      <c r="D1430" s="706"/>
      <c r="E1430" s="706"/>
      <c r="F1430" s="706"/>
      <c r="G1430" s="706"/>
      <c r="H1430" s="706"/>
      <c r="I1430" s="706"/>
      <c r="J1430" s="706"/>
      <c r="K1430" s="706"/>
      <c r="L1430" s="706"/>
      <c r="M1430" s="706"/>
      <c r="N1430" s="706"/>
      <c r="O1430" s="706"/>
      <c r="P1430" s="706"/>
      <c r="Q1430" s="706"/>
      <c r="R1430" s="706"/>
      <c r="S1430" s="706"/>
      <c r="T1430" s="707"/>
      <c r="U1430" s="708">
        <v>94111</v>
      </c>
      <c r="V1430" s="709"/>
      <c r="W1430" s="709"/>
      <c r="X1430" s="709"/>
      <c r="Y1430" s="709"/>
      <c r="Z1430" s="709"/>
      <c r="AA1430" s="710"/>
      <c r="AB1430" s="711">
        <v>73844</v>
      </c>
      <c r="AC1430" s="712"/>
      <c r="AD1430" s="712"/>
      <c r="AE1430" s="712"/>
      <c r="AF1430" s="712"/>
      <c r="AG1430" s="712"/>
      <c r="AH1430" s="713"/>
      <c r="AO1430" s="345"/>
    </row>
    <row r="1431" spans="1:41" x14ac:dyDescent="0.2">
      <c r="A1431" s="705" t="s">
        <v>2493</v>
      </c>
      <c r="B1431" s="706"/>
      <c r="C1431" s="706"/>
      <c r="D1431" s="706"/>
      <c r="E1431" s="706"/>
      <c r="F1431" s="706"/>
      <c r="G1431" s="706"/>
      <c r="H1431" s="706"/>
      <c r="I1431" s="706"/>
      <c r="J1431" s="706"/>
      <c r="K1431" s="706"/>
      <c r="L1431" s="706"/>
      <c r="M1431" s="706"/>
      <c r="N1431" s="706"/>
      <c r="O1431" s="706"/>
      <c r="P1431" s="706"/>
      <c r="Q1431" s="706"/>
      <c r="R1431" s="706"/>
      <c r="S1431" s="706"/>
      <c r="T1431" s="707"/>
      <c r="U1431" s="708">
        <v>36732</v>
      </c>
      <c r="V1431" s="709"/>
      <c r="W1431" s="709"/>
      <c r="X1431" s="709"/>
      <c r="Y1431" s="709"/>
      <c r="Z1431" s="709"/>
      <c r="AA1431" s="710"/>
      <c r="AB1431" s="711">
        <v>34573</v>
      </c>
      <c r="AC1431" s="712"/>
      <c r="AD1431" s="712"/>
      <c r="AE1431" s="712"/>
      <c r="AF1431" s="712"/>
      <c r="AG1431" s="712"/>
      <c r="AH1431" s="713"/>
      <c r="AO1431" s="345"/>
    </row>
    <row r="1432" spans="1:41" x14ac:dyDescent="0.2">
      <c r="A1432" s="705" t="s">
        <v>2758</v>
      </c>
      <c r="B1432" s="706"/>
      <c r="C1432" s="706"/>
      <c r="D1432" s="706"/>
      <c r="E1432" s="706"/>
      <c r="F1432" s="706"/>
      <c r="G1432" s="706"/>
      <c r="H1432" s="706"/>
      <c r="I1432" s="706"/>
      <c r="J1432" s="706"/>
      <c r="K1432" s="706"/>
      <c r="L1432" s="706"/>
      <c r="M1432" s="706"/>
      <c r="N1432" s="706"/>
      <c r="O1432" s="706"/>
      <c r="P1432" s="706"/>
      <c r="Q1432" s="706"/>
      <c r="R1432" s="706"/>
      <c r="S1432" s="706"/>
      <c r="T1432" s="707"/>
      <c r="U1432" s="708">
        <v>36160</v>
      </c>
      <c r="V1432" s="709"/>
      <c r="W1432" s="709"/>
      <c r="X1432" s="709"/>
      <c r="Y1432" s="709"/>
      <c r="Z1432" s="709"/>
      <c r="AA1432" s="710"/>
      <c r="AB1432" s="711">
        <v>49541</v>
      </c>
      <c r="AC1432" s="712"/>
      <c r="AD1432" s="712"/>
      <c r="AE1432" s="712"/>
      <c r="AF1432" s="712"/>
      <c r="AG1432" s="712"/>
      <c r="AH1432" s="713"/>
      <c r="AJ1432" s="347"/>
      <c r="AO1432" s="345"/>
    </row>
    <row r="1433" spans="1:41" x14ac:dyDescent="0.2">
      <c r="A1433" s="705" t="s">
        <v>2494</v>
      </c>
      <c r="B1433" s="706"/>
      <c r="C1433" s="706"/>
      <c r="D1433" s="706"/>
      <c r="E1433" s="706"/>
      <c r="F1433" s="706"/>
      <c r="G1433" s="706"/>
      <c r="H1433" s="706"/>
      <c r="I1433" s="706"/>
      <c r="J1433" s="706"/>
      <c r="K1433" s="706"/>
      <c r="L1433" s="706"/>
      <c r="M1433" s="706"/>
      <c r="N1433" s="706"/>
      <c r="O1433" s="706"/>
      <c r="P1433" s="706"/>
      <c r="Q1433" s="706"/>
      <c r="R1433" s="706"/>
      <c r="S1433" s="706"/>
      <c r="T1433" s="707"/>
      <c r="U1433" s="708">
        <v>23239</v>
      </c>
      <c r="V1433" s="709"/>
      <c r="W1433" s="709"/>
      <c r="X1433" s="709"/>
      <c r="Y1433" s="709"/>
      <c r="Z1433" s="709"/>
      <c r="AA1433" s="710"/>
      <c r="AB1433" s="711">
        <v>13932</v>
      </c>
      <c r="AC1433" s="712"/>
      <c r="AD1433" s="712"/>
      <c r="AE1433" s="712"/>
      <c r="AF1433" s="712"/>
      <c r="AG1433" s="712"/>
      <c r="AH1433" s="713"/>
      <c r="AO1433" s="345"/>
    </row>
    <row r="1434" spans="1:41" x14ac:dyDescent="0.2">
      <c r="A1434" s="705" t="s">
        <v>2495</v>
      </c>
      <c r="B1434" s="706"/>
      <c r="C1434" s="706"/>
      <c r="D1434" s="706"/>
      <c r="E1434" s="706"/>
      <c r="F1434" s="706"/>
      <c r="G1434" s="706"/>
      <c r="H1434" s="706"/>
      <c r="I1434" s="706"/>
      <c r="J1434" s="706"/>
      <c r="K1434" s="706"/>
      <c r="L1434" s="706"/>
      <c r="M1434" s="706"/>
      <c r="N1434" s="706"/>
      <c r="O1434" s="706"/>
      <c r="P1434" s="706"/>
      <c r="Q1434" s="706"/>
      <c r="R1434" s="706"/>
      <c r="S1434" s="706"/>
      <c r="T1434" s="707"/>
      <c r="U1434" s="708">
        <v>20465</v>
      </c>
      <c r="V1434" s="709"/>
      <c r="W1434" s="709"/>
      <c r="X1434" s="709"/>
      <c r="Y1434" s="709"/>
      <c r="Z1434" s="709"/>
      <c r="AA1434" s="710"/>
      <c r="AB1434" s="711">
        <v>19535</v>
      </c>
      <c r="AC1434" s="712"/>
      <c r="AD1434" s="712"/>
      <c r="AE1434" s="712"/>
      <c r="AF1434" s="712"/>
      <c r="AG1434" s="712"/>
      <c r="AH1434" s="713"/>
      <c r="AO1434" s="345"/>
    </row>
    <row r="1435" spans="1:41" x14ac:dyDescent="0.2">
      <c r="A1435" s="705" t="s">
        <v>2492</v>
      </c>
      <c r="B1435" s="706"/>
      <c r="C1435" s="706"/>
      <c r="D1435" s="706"/>
      <c r="E1435" s="706"/>
      <c r="F1435" s="706"/>
      <c r="G1435" s="706"/>
      <c r="H1435" s="706"/>
      <c r="I1435" s="706"/>
      <c r="J1435" s="706"/>
      <c r="K1435" s="706"/>
      <c r="L1435" s="706"/>
      <c r="M1435" s="706"/>
      <c r="N1435" s="706"/>
      <c r="O1435" s="706"/>
      <c r="P1435" s="706"/>
      <c r="Q1435" s="706"/>
      <c r="R1435" s="706"/>
      <c r="S1435" s="706"/>
      <c r="T1435" s="707"/>
      <c r="U1435" s="708">
        <v>20276</v>
      </c>
      <c r="V1435" s="709"/>
      <c r="W1435" s="709"/>
      <c r="X1435" s="709"/>
      <c r="Y1435" s="709"/>
      <c r="Z1435" s="709"/>
      <c r="AA1435" s="710"/>
      <c r="AB1435" s="711">
        <v>18822</v>
      </c>
      <c r="AC1435" s="712"/>
      <c r="AD1435" s="712"/>
      <c r="AE1435" s="712"/>
      <c r="AF1435" s="712"/>
      <c r="AG1435" s="712"/>
      <c r="AH1435" s="713"/>
      <c r="AO1435" s="345"/>
    </row>
    <row r="1436" spans="1:41" x14ac:dyDescent="0.2">
      <c r="A1436" s="705" t="s">
        <v>2759</v>
      </c>
      <c r="B1436" s="706"/>
      <c r="C1436" s="706"/>
      <c r="D1436" s="706"/>
      <c r="E1436" s="706"/>
      <c r="F1436" s="706"/>
      <c r="G1436" s="706"/>
      <c r="H1436" s="706"/>
      <c r="I1436" s="706"/>
      <c r="J1436" s="706"/>
      <c r="K1436" s="706"/>
      <c r="L1436" s="706"/>
      <c r="M1436" s="706"/>
      <c r="N1436" s="706"/>
      <c r="O1436" s="706"/>
      <c r="P1436" s="706"/>
      <c r="Q1436" s="706"/>
      <c r="R1436" s="706"/>
      <c r="S1436" s="706"/>
      <c r="T1436" s="707"/>
      <c r="U1436" s="708">
        <v>16757</v>
      </c>
      <c r="V1436" s="709"/>
      <c r="W1436" s="709"/>
      <c r="X1436" s="709"/>
      <c r="Y1436" s="709"/>
      <c r="Z1436" s="709"/>
      <c r="AA1436" s="710"/>
      <c r="AB1436" s="711">
        <v>17215</v>
      </c>
      <c r="AC1436" s="712"/>
      <c r="AD1436" s="712"/>
      <c r="AE1436" s="712"/>
      <c r="AF1436" s="712"/>
      <c r="AG1436" s="712"/>
      <c r="AH1436" s="713"/>
      <c r="AJ1436" s="347"/>
      <c r="AO1436" s="345"/>
    </row>
    <row r="1437" spans="1:41" x14ac:dyDescent="0.2">
      <c r="A1437" s="705" t="s">
        <v>2761</v>
      </c>
      <c r="B1437" s="706"/>
      <c r="C1437" s="706"/>
      <c r="D1437" s="706"/>
      <c r="E1437" s="706"/>
      <c r="F1437" s="706"/>
      <c r="G1437" s="706"/>
      <c r="H1437" s="706"/>
      <c r="I1437" s="706"/>
      <c r="J1437" s="706"/>
      <c r="K1437" s="706"/>
      <c r="L1437" s="706"/>
      <c r="M1437" s="706"/>
      <c r="N1437" s="706"/>
      <c r="O1437" s="706"/>
      <c r="P1437" s="706"/>
      <c r="Q1437" s="706"/>
      <c r="R1437" s="706"/>
      <c r="S1437" s="706"/>
      <c r="T1437" s="707"/>
      <c r="U1437" s="708">
        <v>13573</v>
      </c>
      <c r="V1437" s="709"/>
      <c r="W1437" s="709"/>
      <c r="X1437" s="709"/>
      <c r="Y1437" s="709"/>
      <c r="Z1437" s="709"/>
      <c r="AA1437" s="710"/>
      <c r="AB1437" s="711">
        <v>11264</v>
      </c>
      <c r="AC1437" s="712"/>
      <c r="AD1437" s="712"/>
      <c r="AE1437" s="712"/>
      <c r="AF1437" s="712"/>
      <c r="AG1437" s="712"/>
      <c r="AH1437" s="713"/>
      <c r="AJ1437" s="273"/>
      <c r="AO1437" s="345"/>
    </row>
    <row r="1438" spans="1:41" x14ac:dyDescent="0.2">
      <c r="A1438" s="705" t="s">
        <v>2824</v>
      </c>
      <c r="B1438" s="706"/>
      <c r="C1438" s="706"/>
      <c r="D1438" s="706"/>
      <c r="E1438" s="706"/>
      <c r="F1438" s="706"/>
      <c r="G1438" s="706"/>
      <c r="H1438" s="706"/>
      <c r="I1438" s="706"/>
      <c r="J1438" s="706"/>
      <c r="K1438" s="706"/>
      <c r="L1438" s="706"/>
      <c r="M1438" s="706"/>
      <c r="N1438" s="706"/>
      <c r="O1438" s="706"/>
      <c r="P1438" s="706"/>
      <c r="Q1438" s="706"/>
      <c r="R1438" s="706"/>
      <c r="S1438" s="706"/>
      <c r="T1438" s="707"/>
      <c r="U1438" s="708">
        <v>10207</v>
      </c>
      <c r="V1438" s="709"/>
      <c r="W1438" s="709"/>
      <c r="X1438" s="709"/>
      <c r="Y1438" s="709"/>
      <c r="Z1438" s="709"/>
      <c r="AA1438" s="710"/>
      <c r="AB1438" s="711">
        <v>8967</v>
      </c>
      <c r="AC1438" s="712"/>
      <c r="AD1438" s="712"/>
      <c r="AE1438" s="712"/>
      <c r="AF1438" s="712"/>
      <c r="AG1438" s="712"/>
      <c r="AH1438" s="713"/>
      <c r="AJ1438" s="273"/>
      <c r="AO1438" s="345"/>
    </row>
    <row r="1439" spans="1:41" x14ac:dyDescent="0.2">
      <c r="A1439" s="705" t="s">
        <v>2490</v>
      </c>
      <c r="B1439" s="706"/>
      <c r="C1439" s="706"/>
      <c r="D1439" s="706"/>
      <c r="E1439" s="706"/>
      <c r="F1439" s="706"/>
      <c r="G1439" s="706"/>
      <c r="H1439" s="706"/>
      <c r="I1439" s="706"/>
      <c r="J1439" s="706"/>
      <c r="K1439" s="706"/>
      <c r="L1439" s="706"/>
      <c r="M1439" s="706"/>
      <c r="N1439" s="706"/>
      <c r="O1439" s="706"/>
      <c r="P1439" s="706"/>
      <c r="Q1439" s="706"/>
      <c r="R1439" s="706"/>
      <c r="S1439" s="706"/>
      <c r="T1439" s="707"/>
      <c r="U1439" s="708">
        <v>9962</v>
      </c>
      <c r="V1439" s="709"/>
      <c r="W1439" s="709"/>
      <c r="X1439" s="709"/>
      <c r="Y1439" s="709"/>
      <c r="Z1439" s="709"/>
      <c r="AA1439" s="710"/>
      <c r="AB1439" s="711">
        <v>10791</v>
      </c>
      <c r="AC1439" s="712"/>
      <c r="AD1439" s="712"/>
      <c r="AE1439" s="712"/>
      <c r="AF1439" s="712"/>
      <c r="AG1439" s="712"/>
      <c r="AH1439" s="713"/>
      <c r="AO1439" s="345"/>
    </row>
    <row r="1440" spans="1:41" x14ac:dyDescent="0.2">
      <c r="A1440" s="705" t="s">
        <v>2496</v>
      </c>
      <c r="B1440" s="706"/>
      <c r="C1440" s="706"/>
      <c r="D1440" s="706"/>
      <c r="E1440" s="706"/>
      <c r="F1440" s="706"/>
      <c r="G1440" s="706"/>
      <c r="H1440" s="706"/>
      <c r="I1440" s="706"/>
      <c r="J1440" s="706"/>
      <c r="K1440" s="706"/>
      <c r="L1440" s="706"/>
      <c r="M1440" s="706"/>
      <c r="N1440" s="706"/>
      <c r="O1440" s="706"/>
      <c r="P1440" s="706"/>
      <c r="Q1440" s="706"/>
      <c r="R1440" s="706"/>
      <c r="S1440" s="706"/>
      <c r="T1440" s="707"/>
      <c r="U1440" s="708">
        <v>8258</v>
      </c>
      <c r="V1440" s="709"/>
      <c r="W1440" s="709"/>
      <c r="X1440" s="709"/>
      <c r="Y1440" s="709"/>
      <c r="Z1440" s="709"/>
      <c r="AA1440" s="710"/>
      <c r="AB1440" s="711">
        <v>9736</v>
      </c>
      <c r="AC1440" s="712"/>
      <c r="AD1440" s="712"/>
      <c r="AE1440" s="712"/>
      <c r="AF1440" s="712"/>
      <c r="AG1440" s="712"/>
      <c r="AH1440" s="713"/>
      <c r="AJ1440" s="347"/>
      <c r="AO1440" s="345"/>
    </row>
    <row r="1441" spans="1:41" x14ac:dyDescent="0.2">
      <c r="A1441" s="705" t="s">
        <v>2760</v>
      </c>
      <c r="B1441" s="706"/>
      <c r="C1441" s="706"/>
      <c r="D1441" s="706"/>
      <c r="E1441" s="706"/>
      <c r="F1441" s="706"/>
      <c r="G1441" s="706"/>
      <c r="H1441" s="706"/>
      <c r="I1441" s="706"/>
      <c r="J1441" s="706"/>
      <c r="K1441" s="706"/>
      <c r="L1441" s="706"/>
      <c r="M1441" s="706"/>
      <c r="N1441" s="706"/>
      <c r="O1441" s="706"/>
      <c r="P1441" s="706"/>
      <c r="Q1441" s="706"/>
      <c r="R1441" s="706"/>
      <c r="S1441" s="706"/>
      <c r="T1441" s="707"/>
      <c r="U1441" s="708">
        <f>143009+1963-U1432-U1436-U1437-U1438</f>
        <v>68275</v>
      </c>
      <c r="V1441" s="709"/>
      <c r="W1441" s="709"/>
      <c r="X1441" s="709"/>
      <c r="Y1441" s="709"/>
      <c r="Z1441" s="709"/>
      <c r="AA1441" s="710"/>
      <c r="AB1441" s="711">
        <f>137674+375-AB1432-AB1436-AB1437-AB1438</f>
        <v>51062</v>
      </c>
      <c r="AC1441" s="712"/>
      <c r="AD1441" s="712"/>
      <c r="AE1441" s="712"/>
      <c r="AF1441" s="712"/>
      <c r="AG1441" s="712"/>
      <c r="AH1441" s="713"/>
      <c r="AJ1441" s="273"/>
      <c r="AO1441" s="345"/>
    </row>
    <row r="1442" spans="1:41" x14ac:dyDescent="0.2">
      <c r="A1442" s="720" t="s">
        <v>1985</v>
      </c>
      <c r="B1442" s="721"/>
      <c r="C1442" s="721"/>
      <c r="D1442" s="721"/>
      <c r="E1442" s="721"/>
      <c r="F1442" s="721"/>
      <c r="G1442" s="721"/>
      <c r="H1442" s="721"/>
      <c r="I1442" s="721"/>
      <c r="J1442" s="721"/>
      <c r="K1442" s="721"/>
      <c r="L1442" s="721"/>
      <c r="M1442" s="721"/>
      <c r="N1442" s="721"/>
      <c r="O1442" s="721"/>
      <c r="P1442" s="721"/>
      <c r="Q1442" s="721"/>
      <c r="R1442" s="721"/>
      <c r="S1442" s="721"/>
      <c r="T1442" s="722"/>
      <c r="U1442" s="708">
        <v>28200</v>
      </c>
      <c r="V1442" s="709"/>
      <c r="W1442" s="709"/>
      <c r="X1442" s="709"/>
      <c r="Y1442" s="709"/>
      <c r="Z1442" s="709"/>
      <c r="AA1442" s="710"/>
      <c r="AB1442" s="711">
        <v>44648</v>
      </c>
      <c r="AC1442" s="712"/>
      <c r="AD1442" s="712"/>
      <c r="AE1442" s="712"/>
      <c r="AF1442" s="712"/>
      <c r="AG1442" s="712"/>
      <c r="AH1442" s="713"/>
      <c r="AI1442" s="271" t="str">
        <f>IF(ROUND(AB1442-VZaS!E49,0)=0,"","CHYBA")</f>
        <v/>
      </c>
      <c r="AJ1442" s="271" t="s">
        <v>2378</v>
      </c>
      <c r="AO1442" s="345"/>
    </row>
    <row r="1443" spans="1:41" x14ac:dyDescent="0.2">
      <c r="A1443" s="714" t="s">
        <v>1986</v>
      </c>
      <c r="B1443" s="715"/>
      <c r="C1443" s="715"/>
      <c r="D1443" s="715"/>
      <c r="E1443" s="715"/>
      <c r="F1443" s="715"/>
      <c r="G1443" s="715"/>
      <c r="H1443" s="715"/>
      <c r="I1443" s="715"/>
      <c r="J1443" s="715"/>
      <c r="K1443" s="715"/>
      <c r="L1443" s="715"/>
      <c r="M1443" s="715"/>
      <c r="N1443" s="715"/>
      <c r="O1443" s="715"/>
      <c r="P1443" s="715"/>
      <c r="Q1443" s="715"/>
      <c r="R1443" s="715"/>
      <c r="S1443" s="715"/>
      <c r="T1443" s="716"/>
      <c r="U1443" s="708">
        <v>77</v>
      </c>
      <c r="V1443" s="709"/>
      <c r="W1443" s="709"/>
      <c r="X1443" s="709"/>
      <c r="Y1443" s="709"/>
      <c r="Z1443" s="709"/>
      <c r="AA1443" s="710"/>
      <c r="AB1443" s="711">
        <v>129</v>
      </c>
      <c r="AC1443" s="712"/>
      <c r="AD1443" s="712"/>
      <c r="AE1443" s="712"/>
      <c r="AF1443" s="712"/>
      <c r="AG1443" s="712"/>
      <c r="AH1443" s="713"/>
      <c r="AI1443" s="271" t="str">
        <f>IF(ROUND(U1442-VZaS!D49,0)=0,"","CHYBA")</f>
        <v/>
      </c>
      <c r="AJ1443" s="271" t="s">
        <v>2378</v>
      </c>
      <c r="AO1443" s="345"/>
    </row>
    <row r="1444" spans="1:41" x14ac:dyDescent="0.2">
      <c r="A1444" s="726" t="s">
        <v>1987</v>
      </c>
      <c r="B1444" s="727"/>
      <c r="C1444" s="727"/>
      <c r="D1444" s="727"/>
      <c r="E1444" s="727"/>
      <c r="F1444" s="727"/>
      <c r="G1444" s="727"/>
      <c r="H1444" s="727"/>
      <c r="I1444" s="727"/>
      <c r="J1444" s="727"/>
      <c r="K1444" s="727"/>
      <c r="L1444" s="727"/>
      <c r="M1444" s="727"/>
      <c r="N1444" s="727"/>
      <c r="O1444" s="727"/>
      <c r="P1444" s="727"/>
      <c r="Q1444" s="727"/>
      <c r="R1444" s="727"/>
      <c r="S1444" s="727"/>
      <c r="T1444" s="728"/>
      <c r="U1444" s="708">
        <v>24</v>
      </c>
      <c r="V1444" s="709"/>
      <c r="W1444" s="709"/>
      <c r="X1444" s="709"/>
      <c r="Y1444" s="709"/>
      <c r="Z1444" s="709"/>
      <c r="AA1444" s="710"/>
      <c r="AB1444" s="711">
        <v>49</v>
      </c>
      <c r="AC1444" s="712"/>
      <c r="AD1444" s="712"/>
      <c r="AE1444" s="712"/>
      <c r="AF1444" s="712"/>
      <c r="AG1444" s="712"/>
      <c r="AH1444" s="713"/>
      <c r="AO1444" s="345"/>
    </row>
    <row r="1445" spans="1:41" x14ac:dyDescent="0.2">
      <c r="A1445" s="714" t="s">
        <v>1988</v>
      </c>
      <c r="B1445" s="715"/>
      <c r="C1445" s="715"/>
      <c r="D1445" s="715"/>
      <c r="E1445" s="715"/>
      <c r="F1445" s="715"/>
      <c r="G1445" s="715"/>
      <c r="H1445" s="715"/>
      <c r="I1445" s="715"/>
      <c r="J1445" s="715"/>
      <c r="K1445" s="715"/>
      <c r="L1445" s="715"/>
      <c r="M1445" s="715"/>
      <c r="N1445" s="715"/>
      <c r="O1445" s="715"/>
      <c r="P1445" s="715"/>
      <c r="Q1445" s="715"/>
      <c r="R1445" s="715"/>
      <c r="S1445" s="715"/>
      <c r="T1445" s="716"/>
      <c r="U1445" s="708">
        <v>28123</v>
      </c>
      <c r="V1445" s="709"/>
      <c r="W1445" s="709"/>
      <c r="X1445" s="709"/>
      <c r="Y1445" s="709"/>
      <c r="Z1445" s="709"/>
      <c r="AA1445" s="710"/>
      <c r="AB1445" s="711">
        <v>44519</v>
      </c>
      <c r="AC1445" s="712"/>
      <c r="AD1445" s="712"/>
      <c r="AE1445" s="712"/>
      <c r="AF1445" s="712"/>
      <c r="AG1445" s="712"/>
      <c r="AH1445" s="713"/>
      <c r="AO1445" s="345"/>
    </row>
    <row r="1446" spans="1:41" x14ac:dyDescent="0.2">
      <c r="A1446" s="714" t="s">
        <v>2508</v>
      </c>
      <c r="B1446" s="715"/>
      <c r="C1446" s="715"/>
      <c r="D1446" s="715"/>
      <c r="E1446" s="715"/>
      <c r="F1446" s="715"/>
      <c r="G1446" s="715"/>
      <c r="H1446" s="715"/>
      <c r="I1446" s="715"/>
      <c r="J1446" s="715"/>
      <c r="K1446" s="715"/>
      <c r="L1446" s="715"/>
      <c r="M1446" s="715"/>
      <c r="N1446" s="715"/>
      <c r="O1446" s="715"/>
      <c r="P1446" s="715"/>
      <c r="Q1446" s="715"/>
      <c r="R1446" s="715"/>
      <c r="S1446" s="715"/>
      <c r="T1446" s="716"/>
      <c r="U1446" s="708">
        <v>23770</v>
      </c>
      <c r="V1446" s="709"/>
      <c r="W1446" s="709"/>
      <c r="X1446" s="709"/>
      <c r="Y1446" s="709"/>
      <c r="Z1446" s="709"/>
      <c r="AA1446" s="710"/>
      <c r="AB1446" s="711">
        <v>39889</v>
      </c>
      <c r="AC1446" s="712"/>
      <c r="AD1446" s="712"/>
      <c r="AE1446" s="712"/>
      <c r="AF1446" s="712"/>
      <c r="AG1446" s="712"/>
      <c r="AH1446" s="713"/>
    </row>
    <row r="1447" spans="1:41" x14ac:dyDescent="0.2">
      <c r="A1447" s="714" t="s">
        <v>2509</v>
      </c>
      <c r="B1447" s="715"/>
      <c r="C1447" s="715"/>
      <c r="D1447" s="715"/>
      <c r="E1447" s="715"/>
      <c r="F1447" s="715"/>
      <c r="G1447" s="715"/>
      <c r="H1447" s="715"/>
      <c r="I1447" s="715"/>
      <c r="J1447" s="715"/>
      <c r="K1447" s="715"/>
      <c r="L1447" s="715"/>
      <c r="M1447" s="715"/>
      <c r="N1447" s="715"/>
      <c r="O1447" s="715"/>
      <c r="P1447" s="715"/>
      <c r="Q1447" s="715"/>
      <c r="R1447" s="715"/>
      <c r="S1447" s="715"/>
      <c r="T1447" s="716"/>
      <c r="U1447" s="708">
        <v>4353</v>
      </c>
      <c r="V1447" s="709"/>
      <c r="W1447" s="709"/>
      <c r="X1447" s="709"/>
      <c r="Y1447" s="709"/>
      <c r="Z1447" s="709"/>
      <c r="AA1447" s="710"/>
      <c r="AB1447" s="708">
        <v>4630</v>
      </c>
      <c r="AC1447" s="709"/>
      <c r="AD1447" s="709"/>
      <c r="AE1447" s="709"/>
      <c r="AF1447" s="709"/>
      <c r="AG1447" s="709"/>
      <c r="AH1447" s="710"/>
    </row>
    <row r="1448" spans="1:41" hidden="1" x14ac:dyDescent="0.2">
      <c r="A1448" s="720" t="s">
        <v>2386</v>
      </c>
      <c r="B1448" s="721"/>
      <c r="C1448" s="721"/>
      <c r="D1448" s="721"/>
      <c r="E1448" s="721"/>
      <c r="F1448" s="721"/>
      <c r="G1448" s="721"/>
      <c r="H1448" s="721"/>
      <c r="I1448" s="721"/>
      <c r="J1448" s="721"/>
      <c r="K1448" s="721"/>
      <c r="L1448" s="721"/>
      <c r="M1448" s="721"/>
      <c r="N1448" s="721"/>
      <c r="O1448" s="721"/>
      <c r="P1448" s="721"/>
      <c r="Q1448" s="721"/>
      <c r="R1448" s="721"/>
      <c r="S1448" s="721"/>
      <c r="T1448" s="722"/>
      <c r="U1448" s="708"/>
      <c r="V1448" s="709"/>
      <c r="W1448" s="709"/>
      <c r="X1448" s="709"/>
      <c r="Y1448" s="709"/>
      <c r="Z1448" s="709"/>
      <c r="AA1448" s="710"/>
      <c r="AB1448" s="708"/>
      <c r="AC1448" s="709"/>
      <c r="AD1448" s="709"/>
      <c r="AE1448" s="709"/>
      <c r="AF1448" s="709"/>
      <c r="AG1448" s="709"/>
      <c r="AH1448" s="710"/>
    </row>
    <row r="1449" spans="1:41" hidden="1" x14ac:dyDescent="0.2">
      <c r="A1449" s="714"/>
      <c r="B1449" s="715"/>
      <c r="C1449" s="715"/>
      <c r="D1449" s="715"/>
      <c r="E1449" s="715"/>
      <c r="F1449" s="715"/>
      <c r="G1449" s="715"/>
      <c r="H1449" s="715"/>
      <c r="I1449" s="715"/>
      <c r="J1449" s="715"/>
      <c r="K1449" s="715"/>
      <c r="L1449" s="715"/>
      <c r="M1449" s="715"/>
      <c r="N1449" s="715"/>
      <c r="O1449" s="715"/>
      <c r="P1449" s="715"/>
      <c r="Q1449" s="715"/>
      <c r="R1449" s="715"/>
      <c r="S1449" s="715"/>
      <c r="T1449" s="716"/>
      <c r="U1449" s="708"/>
      <c r="V1449" s="709"/>
      <c r="W1449" s="709"/>
      <c r="X1449" s="709"/>
      <c r="Y1449" s="709"/>
      <c r="Z1449" s="709"/>
      <c r="AA1449" s="710"/>
      <c r="AB1449" s="708"/>
      <c r="AC1449" s="709"/>
      <c r="AD1449" s="709"/>
      <c r="AE1449" s="709"/>
      <c r="AF1449" s="709"/>
      <c r="AG1449" s="709"/>
      <c r="AH1449" s="710"/>
    </row>
    <row r="1450" spans="1:41" hidden="1" x14ac:dyDescent="0.2">
      <c r="A1450" s="714"/>
      <c r="B1450" s="715"/>
      <c r="C1450" s="715"/>
      <c r="D1450" s="715"/>
      <c r="E1450" s="715"/>
      <c r="F1450" s="715"/>
      <c r="G1450" s="715"/>
      <c r="H1450" s="715"/>
      <c r="I1450" s="715"/>
      <c r="J1450" s="715"/>
      <c r="K1450" s="715"/>
      <c r="L1450" s="715"/>
      <c r="M1450" s="715"/>
      <c r="N1450" s="715"/>
      <c r="O1450" s="715"/>
      <c r="P1450" s="715"/>
      <c r="Q1450" s="715"/>
      <c r="R1450" s="715"/>
      <c r="S1450" s="715"/>
      <c r="T1450" s="716"/>
      <c r="U1450" s="708"/>
      <c r="V1450" s="709"/>
      <c r="W1450" s="709"/>
      <c r="X1450" s="709"/>
      <c r="Y1450" s="709"/>
      <c r="Z1450" s="709"/>
      <c r="AA1450" s="710"/>
      <c r="AB1450" s="708"/>
      <c r="AC1450" s="709"/>
      <c r="AD1450" s="709"/>
      <c r="AE1450" s="709"/>
      <c r="AF1450" s="709"/>
      <c r="AG1450" s="709"/>
      <c r="AH1450" s="710"/>
    </row>
    <row r="1451" spans="1:41" s="272" customFormat="1" x14ac:dyDescent="0.2">
      <c r="A1451" s="421"/>
      <c r="B1451" s="421"/>
      <c r="C1451" s="421"/>
      <c r="D1451" s="421"/>
      <c r="E1451" s="421"/>
      <c r="F1451" s="421"/>
      <c r="G1451" s="421"/>
      <c r="H1451" s="421"/>
      <c r="I1451" s="421"/>
      <c r="J1451" s="421"/>
      <c r="K1451" s="421"/>
      <c r="L1451" s="421"/>
      <c r="M1451" s="421"/>
      <c r="N1451" s="421"/>
      <c r="O1451" s="421"/>
      <c r="P1451" s="421"/>
      <c r="Q1451" s="421"/>
      <c r="R1451" s="421"/>
      <c r="S1451" s="421"/>
      <c r="T1451" s="421"/>
      <c r="U1451" s="421"/>
      <c r="V1451" s="421"/>
      <c r="W1451" s="421"/>
      <c r="X1451" s="421"/>
      <c r="Y1451" s="421"/>
      <c r="Z1451" s="421"/>
      <c r="AA1451" s="421"/>
      <c r="AB1451" s="421"/>
      <c r="AC1451" s="421"/>
      <c r="AD1451" s="421"/>
      <c r="AE1451" s="421"/>
      <c r="AF1451" s="421"/>
      <c r="AG1451" s="421"/>
      <c r="AH1451" s="421"/>
    </row>
    <row r="1452" spans="1:41" hidden="1" x14ac:dyDescent="0.2">
      <c r="A1452" s="729" t="s">
        <v>1989</v>
      </c>
      <c r="B1452" s="729"/>
      <c r="C1452" s="729"/>
      <c r="D1452" s="729"/>
      <c r="E1452" s="729"/>
      <c r="F1452" s="729"/>
      <c r="G1452" s="729"/>
      <c r="H1452" s="729"/>
      <c r="I1452" s="729"/>
      <c r="J1452" s="729"/>
      <c r="K1452" s="729"/>
      <c r="L1452" s="729"/>
      <c r="M1452" s="729"/>
      <c r="N1452" s="729"/>
      <c r="O1452" s="729"/>
      <c r="P1452" s="729"/>
      <c r="Q1452" s="729"/>
      <c r="R1452" s="729"/>
      <c r="S1452" s="729"/>
      <c r="T1452" s="729"/>
      <c r="U1452" s="729"/>
      <c r="V1452" s="729"/>
      <c r="W1452" s="729"/>
      <c r="X1452" s="729"/>
      <c r="Y1452" s="729"/>
      <c r="Z1452" s="729"/>
      <c r="AA1452" s="729"/>
      <c r="AB1452" s="729"/>
      <c r="AC1452" s="729"/>
      <c r="AD1452" s="729"/>
      <c r="AE1452" s="729"/>
      <c r="AF1452" s="729"/>
      <c r="AG1452" s="729"/>
      <c r="AH1452" s="729"/>
    </row>
    <row r="1453" spans="1:41" hidden="1" x14ac:dyDescent="0.2"/>
    <row r="1454" spans="1:41" hidden="1" x14ac:dyDescent="0.2"/>
    <row r="1456" spans="1:41" x14ac:dyDescent="0.2">
      <c r="A1456" s="448" t="s">
        <v>1990</v>
      </c>
    </row>
    <row r="1458" spans="1:34" ht="33" customHeight="1" x14ac:dyDescent="0.2">
      <c r="A1458" s="730" t="s">
        <v>1529</v>
      </c>
      <c r="B1458" s="731"/>
      <c r="C1458" s="731"/>
      <c r="D1458" s="731"/>
      <c r="E1458" s="731"/>
      <c r="F1458" s="731"/>
      <c r="G1458" s="731"/>
      <c r="H1458" s="731"/>
      <c r="I1458" s="731"/>
      <c r="J1458" s="731"/>
      <c r="K1458" s="731"/>
      <c r="L1458" s="731"/>
      <c r="M1458" s="731"/>
      <c r="N1458" s="731"/>
      <c r="O1458" s="731"/>
      <c r="P1458" s="731"/>
      <c r="Q1458" s="731"/>
      <c r="R1458" s="732"/>
      <c r="S1458" s="730" t="s">
        <v>510</v>
      </c>
      <c r="T1458" s="731"/>
      <c r="U1458" s="731"/>
      <c r="V1458" s="731"/>
      <c r="W1458" s="731"/>
      <c r="X1458" s="731"/>
      <c r="Y1458" s="731"/>
      <c r="Z1458" s="732"/>
      <c r="AA1458" s="730" t="s">
        <v>633</v>
      </c>
      <c r="AB1458" s="731"/>
      <c r="AC1458" s="731"/>
      <c r="AD1458" s="731"/>
      <c r="AE1458" s="731"/>
      <c r="AF1458" s="731"/>
      <c r="AG1458" s="731"/>
      <c r="AH1458" s="732"/>
    </row>
    <row r="1459" spans="1:34" ht="27" customHeight="1" x14ac:dyDescent="0.2">
      <c r="A1459" s="714" t="s">
        <v>1991</v>
      </c>
      <c r="B1459" s="715"/>
      <c r="C1459" s="715"/>
      <c r="D1459" s="715"/>
      <c r="E1459" s="715"/>
      <c r="F1459" s="715"/>
      <c r="G1459" s="715"/>
      <c r="H1459" s="715"/>
      <c r="I1459" s="715"/>
      <c r="J1459" s="715"/>
      <c r="K1459" s="715"/>
      <c r="L1459" s="715"/>
      <c r="M1459" s="715"/>
      <c r="N1459" s="715"/>
      <c r="O1459" s="715"/>
      <c r="P1459" s="715"/>
      <c r="Q1459" s="715"/>
      <c r="R1459" s="716"/>
      <c r="S1459" s="717"/>
      <c r="T1459" s="718"/>
      <c r="U1459" s="718"/>
      <c r="V1459" s="718"/>
      <c r="W1459" s="718"/>
      <c r="X1459" s="718"/>
      <c r="Y1459" s="718"/>
      <c r="Z1459" s="719"/>
      <c r="AA1459" s="717">
        <v>-648</v>
      </c>
      <c r="AB1459" s="718"/>
      <c r="AC1459" s="718"/>
      <c r="AD1459" s="718"/>
      <c r="AE1459" s="718"/>
      <c r="AF1459" s="718"/>
      <c r="AG1459" s="718"/>
      <c r="AH1459" s="719"/>
    </row>
    <row r="1460" spans="1:34" ht="27" customHeight="1" x14ac:dyDescent="0.2">
      <c r="A1460" s="714" t="s">
        <v>1992</v>
      </c>
      <c r="B1460" s="715"/>
      <c r="C1460" s="715"/>
      <c r="D1460" s="715"/>
      <c r="E1460" s="715"/>
      <c r="F1460" s="715"/>
      <c r="G1460" s="715"/>
      <c r="H1460" s="715"/>
      <c r="I1460" s="715"/>
      <c r="J1460" s="715"/>
      <c r="K1460" s="715"/>
      <c r="L1460" s="715"/>
      <c r="M1460" s="715"/>
      <c r="N1460" s="715"/>
      <c r="O1460" s="715"/>
      <c r="P1460" s="715"/>
      <c r="Q1460" s="715"/>
      <c r="R1460" s="716"/>
      <c r="S1460" s="717"/>
      <c r="T1460" s="718"/>
      <c r="U1460" s="718"/>
      <c r="V1460" s="718"/>
      <c r="W1460" s="718"/>
      <c r="X1460" s="718"/>
      <c r="Y1460" s="718"/>
      <c r="Z1460" s="719"/>
      <c r="AA1460" s="717">
        <v>243</v>
      </c>
      <c r="AB1460" s="718"/>
      <c r="AC1460" s="718"/>
      <c r="AD1460" s="718"/>
      <c r="AE1460" s="718"/>
      <c r="AF1460" s="718"/>
      <c r="AG1460" s="718"/>
      <c r="AH1460" s="719"/>
    </row>
    <row r="1461" spans="1:34" ht="66" customHeight="1" x14ac:dyDescent="0.2">
      <c r="A1461" s="714" t="s">
        <v>1993</v>
      </c>
      <c r="B1461" s="715"/>
      <c r="C1461" s="715"/>
      <c r="D1461" s="715"/>
      <c r="E1461" s="715"/>
      <c r="F1461" s="715"/>
      <c r="G1461" s="715"/>
      <c r="H1461" s="715"/>
      <c r="I1461" s="715"/>
      <c r="J1461" s="715"/>
      <c r="K1461" s="715"/>
      <c r="L1461" s="715"/>
      <c r="M1461" s="715"/>
      <c r="N1461" s="715"/>
      <c r="O1461" s="715"/>
      <c r="P1461" s="715"/>
      <c r="Q1461" s="715"/>
      <c r="R1461" s="716"/>
      <c r="S1461" s="717"/>
      <c r="T1461" s="718"/>
      <c r="U1461" s="718"/>
      <c r="V1461" s="718"/>
      <c r="W1461" s="718"/>
      <c r="X1461" s="718"/>
      <c r="Y1461" s="718"/>
      <c r="Z1461" s="719"/>
      <c r="AA1461" s="717"/>
      <c r="AB1461" s="718"/>
      <c r="AC1461" s="718"/>
      <c r="AD1461" s="718"/>
      <c r="AE1461" s="718"/>
      <c r="AF1461" s="718"/>
      <c r="AG1461" s="718"/>
      <c r="AH1461" s="719"/>
    </row>
    <row r="1462" spans="1:34" ht="51.75" customHeight="1" x14ac:dyDescent="0.2">
      <c r="A1462" s="714" t="s">
        <v>1994</v>
      </c>
      <c r="B1462" s="715"/>
      <c r="C1462" s="715"/>
      <c r="D1462" s="715"/>
      <c r="E1462" s="715"/>
      <c r="F1462" s="715"/>
      <c r="G1462" s="715"/>
      <c r="H1462" s="715"/>
      <c r="I1462" s="715"/>
      <c r="J1462" s="715"/>
      <c r="K1462" s="715"/>
      <c r="L1462" s="715"/>
      <c r="M1462" s="715"/>
      <c r="N1462" s="715"/>
      <c r="O1462" s="715"/>
      <c r="P1462" s="715"/>
      <c r="Q1462" s="715"/>
      <c r="R1462" s="716"/>
      <c r="S1462" s="717"/>
      <c r="T1462" s="718"/>
      <c r="U1462" s="718"/>
      <c r="V1462" s="718"/>
      <c r="W1462" s="718"/>
      <c r="X1462" s="718"/>
      <c r="Y1462" s="718"/>
      <c r="Z1462" s="719"/>
      <c r="AA1462" s="717"/>
      <c r="AB1462" s="718"/>
      <c r="AC1462" s="718"/>
      <c r="AD1462" s="718"/>
      <c r="AE1462" s="718"/>
      <c r="AF1462" s="718"/>
      <c r="AG1462" s="718"/>
      <c r="AH1462" s="719"/>
    </row>
    <row r="1463" spans="1:34" ht="46.5" customHeight="1" x14ac:dyDescent="0.2">
      <c r="A1463" s="714" t="s">
        <v>1995</v>
      </c>
      <c r="B1463" s="715"/>
      <c r="C1463" s="715"/>
      <c r="D1463" s="715"/>
      <c r="E1463" s="715"/>
      <c r="F1463" s="715"/>
      <c r="G1463" s="715"/>
      <c r="H1463" s="715"/>
      <c r="I1463" s="715"/>
      <c r="J1463" s="715"/>
      <c r="K1463" s="715"/>
      <c r="L1463" s="715"/>
      <c r="M1463" s="715"/>
      <c r="N1463" s="715"/>
      <c r="O1463" s="715"/>
      <c r="P1463" s="715"/>
      <c r="Q1463" s="715"/>
      <c r="R1463" s="716"/>
      <c r="S1463" s="717"/>
      <c r="T1463" s="718"/>
      <c r="U1463" s="718"/>
      <c r="V1463" s="718"/>
      <c r="W1463" s="718"/>
      <c r="X1463" s="718"/>
      <c r="Y1463" s="718"/>
      <c r="Z1463" s="719"/>
      <c r="AA1463" s="717"/>
      <c r="AB1463" s="718"/>
      <c r="AC1463" s="718"/>
      <c r="AD1463" s="718"/>
      <c r="AE1463" s="718"/>
      <c r="AF1463" s="718"/>
      <c r="AG1463" s="718"/>
      <c r="AH1463" s="719"/>
    </row>
    <row r="1464" spans="1:34" ht="41.25" customHeight="1" x14ac:dyDescent="0.2">
      <c r="A1464" s="714" t="s">
        <v>1996</v>
      </c>
      <c r="B1464" s="715"/>
      <c r="C1464" s="715"/>
      <c r="D1464" s="715"/>
      <c r="E1464" s="715"/>
      <c r="F1464" s="715"/>
      <c r="G1464" s="715"/>
      <c r="H1464" s="715"/>
      <c r="I1464" s="715"/>
      <c r="J1464" s="715"/>
      <c r="K1464" s="715"/>
      <c r="L1464" s="715"/>
      <c r="M1464" s="715"/>
      <c r="N1464" s="715"/>
      <c r="O1464" s="715"/>
      <c r="P1464" s="715"/>
      <c r="Q1464" s="715"/>
      <c r="R1464" s="716"/>
      <c r="S1464" s="717"/>
      <c r="T1464" s="718"/>
      <c r="U1464" s="718"/>
      <c r="V1464" s="718"/>
      <c r="W1464" s="718"/>
      <c r="X1464" s="718"/>
      <c r="Y1464" s="718"/>
      <c r="Z1464" s="719"/>
      <c r="AA1464" s="717"/>
      <c r="AB1464" s="718"/>
      <c r="AC1464" s="718"/>
      <c r="AD1464" s="718"/>
      <c r="AE1464" s="718"/>
      <c r="AF1464" s="718"/>
      <c r="AG1464" s="718"/>
      <c r="AH1464" s="719"/>
    </row>
    <row r="1465" spans="1:34" ht="13.5" customHeight="1" x14ac:dyDescent="0.2"/>
    <row r="1466" spans="1:34" ht="13.5" customHeight="1" x14ac:dyDescent="0.2">
      <c r="A1466" s="421" t="s">
        <v>2498</v>
      </c>
    </row>
    <row r="1467" spans="1:34" ht="13.5" customHeight="1" x14ac:dyDescent="0.2"/>
    <row r="1468" spans="1:34" x14ac:dyDescent="0.2">
      <c r="A1468" s="448" t="s">
        <v>1997</v>
      </c>
    </row>
    <row r="1470" spans="1:34" x14ac:dyDescent="0.2">
      <c r="A1470" s="421" t="s">
        <v>1998</v>
      </c>
    </row>
    <row r="1472" spans="1:34" ht="28.5" customHeight="1" x14ac:dyDescent="0.2">
      <c r="A1472" s="1013" t="s">
        <v>1999</v>
      </c>
      <c r="B1472" s="1014"/>
      <c r="C1472" s="1014"/>
      <c r="D1472" s="1014"/>
      <c r="E1472" s="1014"/>
      <c r="F1472" s="1014"/>
      <c r="G1472" s="1014"/>
      <c r="H1472" s="1014"/>
      <c r="I1472" s="1014"/>
      <c r="J1472" s="1014"/>
      <c r="K1472" s="1014"/>
      <c r="L1472" s="1014"/>
      <c r="M1472" s="1014"/>
      <c r="N1472" s="1015"/>
      <c r="O1472" s="730" t="s">
        <v>510</v>
      </c>
      <c r="P1472" s="731"/>
      <c r="Q1472" s="731"/>
      <c r="R1472" s="731"/>
      <c r="S1472" s="731"/>
      <c r="T1472" s="731"/>
      <c r="U1472" s="731"/>
      <c r="V1472" s="731"/>
      <c r="W1472" s="731"/>
      <c r="X1472" s="732"/>
      <c r="Y1472" s="730" t="s">
        <v>633</v>
      </c>
      <c r="Z1472" s="731"/>
      <c r="AA1472" s="731"/>
      <c r="AB1472" s="731"/>
      <c r="AC1472" s="731"/>
      <c r="AD1472" s="731"/>
      <c r="AE1472" s="731"/>
      <c r="AF1472" s="731"/>
      <c r="AG1472" s="731"/>
      <c r="AH1472" s="732"/>
    </row>
    <row r="1473" spans="1:38" x14ac:dyDescent="0.2">
      <c r="A1473" s="1016"/>
      <c r="B1473" s="1017"/>
      <c r="C1473" s="1017"/>
      <c r="D1473" s="1017"/>
      <c r="E1473" s="1017"/>
      <c r="F1473" s="1017"/>
      <c r="G1473" s="1017"/>
      <c r="H1473" s="1017"/>
      <c r="I1473" s="1017"/>
      <c r="J1473" s="1017"/>
      <c r="K1473" s="1017"/>
      <c r="L1473" s="1017"/>
      <c r="M1473" s="1017"/>
      <c r="N1473" s="1018"/>
      <c r="O1473" s="748" t="s">
        <v>2000</v>
      </c>
      <c r="P1473" s="749"/>
      <c r="Q1473" s="749"/>
      <c r="R1473" s="750"/>
      <c r="S1473" s="748" t="s">
        <v>2001</v>
      </c>
      <c r="T1473" s="749"/>
      <c r="U1473" s="750"/>
      <c r="V1473" s="1032" t="s">
        <v>2002</v>
      </c>
      <c r="W1473" s="1033"/>
      <c r="X1473" s="1034"/>
      <c r="Y1473" s="748" t="s">
        <v>2000</v>
      </c>
      <c r="Z1473" s="749"/>
      <c r="AA1473" s="749"/>
      <c r="AB1473" s="750"/>
      <c r="AC1473" s="1032" t="s">
        <v>2001</v>
      </c>
      <c r="AD1473" s="1033"/>
      <c r="AE1473" s="1034"/>
      <c r="AF1473" s="1032" t="s">
        <v>2002</v>
      </c>
      <c r="AG1473" s="1033"/>
      <c r="AH1473" s="1034"/>
    </row>
    <row r="1474" spans="1:38" x14ac:dyDescent="0.2">
      <c r="A1474" s="748" t="s">
        <v>458</v>
      </c>
      <c r="B1474" s="749"/>
      <c r="C1474" s="749"/>
      <c r="D1474" s="749"/>
      <c r="E1474" s="749"/>
      <c r="F1474" s="749"/>
      <c r="G1474" s="749"/>
      <c r="H1474" s="749"/>
      <c r="I1474" s="749"/>
      <c r="J1474" s="749"/>
      <c r="K1474" s="749"/>
      <c r="L1474" s="749"/>
      <c r="M1474" s="749"/>
      <c r="N1474" s="750"/>
      <c r="O1474" s="1032" t="s">
        <v>459</v>
      </c>
      <c r="P1474" s="1033"/>
      <c r="Q1474" s="1033"/>
      <c r="R1474" s="1034"/>
      <c r="S1474" s="748" t="s">
        <v>460</v>
      </c>
      <c r="T1474" s="749"/>
      <c r="U1474" s="750"/>
      <c r="V1474" s="748" t="s">
        <v>1909</v>
      </c>
      <c r="W1474" s="749"/>
      <c r="X1474" s="750"/>
      <c r="Y1474" s="748" t="s">
        <v>1596</v>
      </c>
      <c r="Z1474" s="749"/>
      <c r="AA1474" s="749"/>
      <c r="AB1474" s="750"/>
      <c r="AC1474" s="748" t="s">
        <v>1597</v>
      </c>
      <c r="AD1474" s="749"/>
      <c r="AE1474" s="750"/>
      <c r="AF1474" s="748" t="s">
        <v>1598</v>
      </c>
      <c r="AG1474" s="749"/>
      <c r="AH1474" s="750"/>
    </row>
    <row r="1475" spans="1:38" x14ac:dyDescent="0.2">
      <c r="A1475" s="745" t="s">
        <v>2003</v>
      </c>
      <c r="B1475" s="746"/>
      <c r="C1475" s="746"/>
      <c r="D1475" s="746"/>
      <c r="E1475" s="746"/>
      <c r="F1475" s="746"/>
      <c r="G1475" s="746"/>
      <c r="H1475" s="746"/>
      <c r="I1475" s="746"/>
      <c r="J1475" s="746"/>
      <c r="K1475" s="746"/>
      <c r="L1475" s="746"/>
      <c r="M1475" s="746"/>
      <c r="N1475" s="747"/>
      <c r="O1475" s="717">
        <v>570451</v>
      </c>
      <c r="P1475" s="718"/>
      <c r="Q1475" s="718"/>
      <c r="R1475" s="719"/>
      <c r="S1475" s="1032" t="s">
        <v>393</v>
      </c>
      <c r="T1475" s="1033"/>
      <c r="U1475" s="1034"/>
      <c r="V1475" s="1032" t="s">
        <v>393</v>
      </c>
      <c r="W1475" s="1033"/>
      <c r="X1475" s="1034"/>
      <c r="Y1475" s="717">
        <v>427130</v>
      </c>
      <c r="Z1475" s="718"/>
      <c r="AA1475" s="718"/>
      <c r="AB1475" s="719"/>
      <c r="AC1475" s="1032" t="s">
        <v>393</v>
      </c>
      <c r="AD1475" s="1033"/>
      <c r="AE1475" s="1034"/>
      <c r="AF1475" s="1032" t="s">
        <v>393</v>
      </c>
      <c r="AG1475" s="1033"/>
      <c r="AH1475" s="1034"/>
      <c r="AI1475" s="271" t="str">
        <f>IF(ROUND(Y1475-VZaS!E62,0)=0,"","CHYBA")</f>
        <v/>
      </c>
      <c r="AJ1475" s="271" t="s">
        <v>2378</v>
      </c>
    </row>
    <row r="1476" spans="1:38" x14ac:dyDescent="0.2">
      <c r="A1476" s="745" t="s">
        <v>2004</v>
      </c>
      <c r="B1476" s="746"/>
      <c r="C1476" s="746"/>
      <c r="D1476" s="746"/>
      <c r="E1476" s="746"/>
      <c r="F1476" s="746"/>
      <c r="G1476" s="746"/>
      <c r="H1476" s="746"/>
      <c r="I1476" s="746"/>
      <c r="J1476" s="746"/>
      <c r="K1476" s="746"/>
      <c r="L1476" s="746"/>
      <c r="M1476" s="746"/>
      <c r="N1476" s="747"/>
      <c r="O1476" s="1032" t="s">
        <v>393</v>
      </c>
      <c r="P1476" s="1033"/>
      <c r="Q1476" s="1033"/>
      <c r="R1476" s="1034"/>
      <c r="S1476" s="717">
        <f>(ROUND(O1475*V1476,0))</f>
        <v>125499</v>
      </c>
      <c r="T1476" s="718"/>
      <c r="U1476" s="719"/>
      <c r="V1476" s="1036">
        <v>0.22</v>
      </c>
      <c r="W1476" s="1037"/>
      <c r="X1476" s="1038"/>
      <c r="Y1476" s="1032" t="s">
        <v>393</v>
      </c>
      <c r="Z1476" s="1033"/>
      <c r="AA1476" s="1033"/>
      <c r="AB1476" s="1034"/>
      <c r="AC1476" s="717">
        <f>ROUND(Y1475*AF1476,0)</f>
        <v>98240</v>
      </c>
      <c r="AD1476" s="718"/>
      <c r="AE1476" s="719"/>
      <c r="AF1476" s="1036">
        <v>0.23</v>
      </c>
      <c r="AG1476" s="1037"/>
      <c r="AH1476" s="1038"/>
      <c r="AI1476" s="271" t="str">
        <f>IF(ROUND(O1475-VZaS!D62,0)=0,"","CHYBA")</f>
        <v/>
      </c>
      <c r="AJ1476" s="271" t="s">
        <v>2378</v>
      </c>
    </row>
    <row r="1477" spans="1:38" x14ac:dyDescent="0.2">
      <c r="A1477" s="745" t="s">
        <v>2005</v>
      </c>
      <c r="B1477" s="746"/>
      <c r="C1477" s="746"/>
      <c r="D1477" s="746"/>
      <c r="E1477" s="746"/>
      <c r="F1477" s="746"/>
      <c r="G1477" s="746"/>
      <c r="H1477" s="746"/>
      <c r="I1477" s="746"/>
      <c r="J1477" s="746"/>
      <c r="K1477" s="746"/>
      <c r="L1477" s="746"/>
      <c r="M1477" s="746"/>
      <c r="N1477" s="747"/>
      <c r="O1477" s="717">
        <v>95866</v>
      </c>
      <c r="P1477" s="718"/>
      <c r="Q1477" s="718"/>
      <c r="R1477" s="719"/>
      <c r="S1477" s="717">
        <f>ROUND(O1477*V1476,0)</f>
        <v>21091</v>
      </c>
      <c r="T1477" s="718"/>
      <c r="U1477" s="719"/>
      <c r="V1477" s="1036">
        <f t="shared" ref="V1477:V1482" si="5">IF(S1477=0,0,S1477/$O$1475)</f>
        <v>3.6972500705582077E-2</v>
      </c>
      <c r="W1477" s="1037"/>
      <c r="X1477" s="1038"/>
      <c r="Y1477" s="717">
        <v>107421</v>
      </c>
      <c r="Z1477" s="718"/>
      <c r="AA1477" s="718"/>
      <c r="AB1477" s="719"/>
      <c r="AC1477" s="717">
        <f>ROUND(Y1477*AF1476,0)</f>
        <v>24707</v>
      </c>
      <c r="AD1477" s="718"/>
      <c r="AE1477" s="719"/>
      <c r="AF1477" s="1036">
        <f t="shared" ref="AF1477:AF1482" si="6">IF(AC1477=0,0,AC1477/$Y$1475)</f>
        <v>5.7844216046636858E-2</v>
      </c>
      <c r="AG1477" s="1037"/>
      <c r="AH1477" s="1038"/>
    </row>
    <row r="1478" spans="1:38" x14ac:dyDescent="0.2">
      <c r="A1478" s="745" t="s">
        <v>2006</v>
      </c>
      <c r="B1478" s="746"/>
      <c r="C1478" s="746"/>
      <c r="D1478" s="746"/>
      <c r="E1478" s="746"/>
      <c r="F1478" s="746"/>
      <c r="G1478" s="746"/>
      <c r="H1478" s="746"/>
      <c r="I1478" s="746"/>
      <c r="J1478" s="746"/>
      <c r="K1478" s="746"/>
      <c r="L1478" s="746"/>
      <c r="M1478" s="746"/>
      <c r="N1478" s="747"/>
      <c r="O1478" s="717">
        <v>-26290</v>
      </c>
      <c r="P1478" s="718"/>
      <c r="Q1478" s="718"/>
      <c r="R1478" s="719"/>
      <c r="S1478" s="717">
        <f>ROUND(O1478*V1476,0)</f>
        <v>-5784</v>
      </c>
      <c r="T1478" s="718"/>
      <c r="U1478" s="719"/>
      <c r="V1478" s="1036">
        <f t="shared" si="5"/>
        <v>-1.013934588597443E-2</v>
      </c>
      <c r="W1478" s="1037"/>
      <c r="X1478" s="1038"/>
      <c r="Y1478" s="717">
        <v>-58814</v>
      </c>
      <c r="Z1478" s="718"/>
      <c r="AA1478" s="718"/>
      <c r="AB1478" s="719"/>
      <c r="AC1478" s="717">
        <f>ROUND(Y1478*AF1476,0)</f>
        <v>-13527</v>
      </c>
      <c r="AD1478" s="718"/>
      <c r="AE1478" s="719"/>
      <c r="AF1478" s="1036">
        <f t="shared" si="6"/>
        <v>-3.16695151359071E-2</v>
      </c>
      <c r="AG1478" s="1037"/>
      <c r="AH1478" s="1038"/>
    </row>
    <row r="1479" spans="1:38" s="272" customFormat="1" x14ac:dyDescent="0.2">
      <c r="A1479" s="745" t="s">
        <v>2007</v>
      </c>
      <c r="B1479" s="746"/>
      <c r="C1479" s="746"/>
      <c r="D1479" s="746"/>
      <c r="E1479" s="746"/>
      <c r="F1479" s="746"/>
      <c r="G1479" s="746"/>
      <c r="H1479" s="746"/>
      <c r="I1479" s="746"/>
      <c r="J1479" s="746"/>
      <c r="K1479" s="746"/>
      <c r="L1479" s="746"/>
      <c r="M1479" s="746"/>
      <c r="N1479" s="747"/>
      <c r="O1479" s="717"/>
      <c r="P1479" s="718"/>
      <c r="Q1479" s="718"/>
      <c r="R1479" s="719"/>
      <c r="S1479" s="717">
        <f>ROUND(O1479*V1477,0)</f>
        <v>0</v>
      </c>
      <c r="T1479" s="718"/>
      <c r="U1479" s="719"/>
      <c r="V1479" s="1036">
        <f t="shared" si="5"/>
        <v>0</v>
      </c>
      <c r="W1479" s="1037"/>
      <c r="X1479" s="1038"/>
      <c r="Y1479" s="717"/>
      <c r="Z1479" s="718"/>
      <c r="AA1479" s="718"/>
      <c r="AB1479" s="719"/>
      <c r="AC1479" s="717">
        <f>ROUND(Y1479*AF1477,0)</f>
        <v>0</v>
      </c>
      <c r="AD1479" s="718"/>
      <c r="AE1479" s="719"/>
      <c r="AF1479" s="1036">
        <f t="shared" si="6"/>
        <v>0</v>
      </c>
      <c r="AG1479" s="1037"/>
      <c r="AH1479" s="1038"/>
    </row>
    <row r="1480" spans="1:38" s="272" customFormat="1" x14ac:dyDescent="0.2">
      <c r="A1480" s="745" t="s">
        <v>2008</v>
      </c>
      <c r="B1480" s="746"/>
      <c r="C1480" s="746"/>
      <c r="D1480" s="746"/>
      <c r="E1480" s="746"/>
      <c r="F1480" s="746"/>
      <c r="G1480" s="746"/>
      <c r="H1480" s="746"/>
      <c r="I1480" s="746"/>
      <c r="J1480" s="746"/>
      <c r="K1480" s="746"/>
      <c r="L1480" s="746"/>
      <c r="M1480" s="746"/>
      <c r="N1480" s="747"/>
      <c r="O1480" s="717">
        <v>0</v>
      </c>
      <c r="P1480" s="718"/>
      <c r="Q1480" s="718"/>
      <c r="R1480" s="719"/>
      <c r="S1480" s="717">
        <f>ROUND(O1480*V1476,0)</f>
        <v>0</v>
      </c>
      <c r="T1480" s="718"/>
      <c r="U1480" s="719"/>
      <c r="V1480" s="1036">
        <f t="shared" si="5"/>
        <v>0</v>
      </c>
      <c r="W1480" s="1037"/>
      <c r="X1480" s="1038"/>
      <c r="Y1480" s="717"/>
      <c r="Z1480" s="718"/>
      <c r="AA1480" s="718"/>
      <c r="AB1480" s="719"/>
      <c r="AC1480" s="717">
        <f>ROUND(Y1480*AF1476,0)</f>
        <v>0</v>
      </c>
      <c r="AD1480" s="718"/>
      <c r="AE1480" s="719"/>
      <c r="AF1480" s="1036">
        <f t="shared" si="6"/>
        <v>0</v>
      </c>
      <c r="AG1480" s="1037"/>
      <c r="AH1480" s="1038"/>
    </row>
    <row r="1481" spans="1:38" s="272" customFormat="1" x14ac:dyDescent="0.2">
      <c r="A1481" s="745" t="s">
        <v>2009</v>
      </c>
      <c r="B1481" s="746"/>
      <c r="C1481" s="746"/>
      <c r="D1481" s="746"/>
      <c r="E1481" s="746"/>
      <c r="F1481" s="746"/>
      <c r="G1481" s="746"/>
      <c r="H1481" s="746"/>
      <c r="I1481" s="746"/>
      <c r="J1481" s="746"/>
      <c r="K1481" s="746"/>
      <c r="L1481" s="746"/>
      <c r="M1481" s="746"/>
      <c r="N1481" s="747"/>
      <c r="O1481" s="717"/>
      <c r="P1481" s="718"/>
      <c r="Q1481" s="718"/>
      <c r="R1481" s="719"/>
      <c r="S1481" s="717">
        <f>ROUND(O1481*V1477,0)</f>
        <v>0</v>
      </c>
      <c r="T1481" s="718"/>
      <c r="U1481" s="719"/>
      <c r="V1481" s="1036">
        <f t="shared" si="5"/>
        <v>0</v>
      </c>
      <c r="W1481" s="1037"/>
      <c r="X1481" s="1038"/>
      <c r="Y1481" s="717"/>
      <c r="Z1481" s="718"/>
      <c r="AA1481" s="718"/>
      <c r="AB1481" s="719"/>
      <c r="AC1481" s="717">
        <f>ROUND(Y1481*AF1477,0)</f>
        <v>0</v>
      </c>
      <c r="AD1481" s="718"/>
      <c r="AE1481" s="719"/>
      <c r="AF1481" s="1036">
        <f t="shared" si="6"/>
        <v>0</v>
      </c>
      <c r="AG1481" s="1037"/>
      <c r="AH1481" s="1038"/>
    </row>
    <row r="1482" spans="1:38" s="272" customFormat="1" x14ac:dyDescent="0.2">
      <c r="A1482" s="745" t="s">
        <v>1798</v>
      </c>
      <c r="B1482" s="746"/>
      <c r="C1482" s="746"/>
      <c r="D1482" s="746"/>
      <c r="E1482" s="746"/>
      <c r="F1482" s="746"/>
      <c r="G1482" s="746"/>
      <c r="H1482" s="746"/>
      <c r="I1482" s="746"/>
      <c r="J1482" s="746"/>
      <c r="K1482" s="746"/>
      <c r="L1482" s="746"/>
      <c r="M1482" s="746"/>
      <c r="N1482" s="747"/>
      <c r="O1482" s="717"/>
      <c r="P1482" s="718"/>
      <c r="Q1482" s="718"/>
      <c r="R1482" s="719"/>
      <c r="S1482" s="717">
        <f>ROUND(O1482*V1478,0)</f>
        <v>0</v>
      </c>
      <c r="T1482" s="718"/>
      <c r="U1482" s="719"/>
      <c r="V1482" s="1036">
        <f t="shared" si="5"/>
        <v>0</v>
      </c>
      <c r="W1482" s="1037"/>
      <c r="X1482" s="1038"/>
      <c r="Y1482" s="717"/>
      <c r="Z1482" s="718"/>
      <c r="AA1482" s="718"/>
      <c r="AB1482" s="719"/>
      <c r="AC1482" s="717">
        <f>ROUND(Y1482*AF1478,0)</f>
        <v>0</v>
      </c>
      <c r="AD1482" s="718"/>
      <c r="AE1482" s="719"/>
      <c r="AF1482" s="1036">
        <f t="shared" si="6"/>
        <v>0</v>
      </c>
      <c r="AG1482" s="1037"/>
      <c r="AH1482" s="1038"/>
    </row>
    <row r="1483" spans="1:38" x14ac:dyDescent="0.2">
      <c r="A1483" s="1007" t="s">
        <v>1539</v>
      </c>
      <c r="B1483" s="855"/>
      <c r="C1483" s="855"/>
      <c r="D1483" s="855"/>
      <c r="E1483" s="855"/>
      <c r="F1483" s="855"/>
      <c r="G1483" s="855"/>
      <c r="H1483" s="855"/>
      <c r="I1483" s="855"/>
      <c r="J1483" s="855"/>
      <c r="K1483" s="855"/>
      <c r="L1483" s="855"/>
      <c r="M1483" s="855"/>
      <c r="N1483" s="1008"/>
      <c r="O1483" s="717">
        <f>O1475+O1477+O1478+O1480+O1481+O1482</f>
        <v>640027</v>
      </c>
      <c r="P1483" s="718"/>
      <c r="Q1483" s="718"/>
      <c r="R1483" s="719"/>
      <c r="S1483" s="717">
        <f>SUM(S1476:U1482)</f>
        <v>140806</v>
      </c>
      <c r="T1483" s="718"/>
      <c r="U1483" s="719"/>
      <c r="V1483" s="1036">
        <f t="shared" ref="V1483:V1486" si="7">IF(S1483=0,0,S1483/$O$1475)</f>
        <v>0.2468327691598402</v>
      </c>
      <c r="W1483" s="1037"/>
      <c r="X1483" s="1038"/>
      <c r="Y1483" s="717">
        <f>Y1475+Y1477+Y1478+Y1480+Y1481+Y1482</f>
        <v>475737</v>
      </c>
      <c r="Z1483" s="718"/>
      <c r="AA1483" s="718"/>
      <c r="AB1483" s="719"/>
      <c r="AC1483" s="717">
        <f>SUM(AC1476:AE1482)</f>
        <v>109420</v>
      </c>
      <c r="AD1483" s="718"/>
      <c r="AE1483" s="719"/>
      <c r="AF1483" s="1036">
        <f t="shared" ref="AF1483:AF1486" si="8">IF(AC1483=0,0,AC1483/$Y$1475)</f>
        <v>0.25617493503148925</v>
      </c>
      <c r="AG1483" s="1037"/>
      <c r="AH1483" s="1038"/>
      <c r="AI1483" s="271" t="str">
        <f>IF(ROUND(AC1484-VZaS!E64,0)=0,"","CHYBA")</f>
        <v/>
      </c>
      <c r="AJ1483" s="271" t="s">
        <v>2378</v>
      </c>
      <c r="AL1483" s="347"/>
    </row>
    <row r="1484" spans="1:38" x14ac:dyDescent="0.2">
      <c r="A1484" s="745" t="s">
        <v>2010</v>
      </c>
      <c r="B1484" s="746"/>
      <c r="C1484" s="746"/>
      <c r="D1484" s="746"/>
      <c r="E1484" s="746"/>
      <c r="F1484" s="746"/>
      <c r="G1484" s="746"/>
      <c r="H1484" s="746"/>
      <c r="I1484" s="746"/>
      <c r="J1484" s="746"/>
      <c r="K1484" s="746"/>
      <c r="L1484" s="746"/>
      <c r="M1484" s="746"/>
      <c r="N1484" s="747"/>
      <c r="O1484" s="1032" t="s">
        <v>393</v>
      </c>
      <c r="P1484" s="1033"/>
      <c r="Q1484" s="1033"/>
      <c r="R1484" s="1034"/>
      <c r="S1484" s="717">
        <v>140812</v>
      </c>
      <c r="T1484" s="718"/>
      <c r="U1484" s="719"/>
      <c r="V1484" s="1036">
        <f t="shared" si="7"/>
        <v>0.24684328715349785</v>
      </c>
      <c r="W1484" s="1037"/>
      <c r="X1484" s="1038"/>
      <c r="Y1484" s="1032" t="s">
        <v>393</v>
      </c>
      <c r="Z1484" s="1033"/>
      <c r="AA1484" s="1033"/>
      <c r="AB1484" s="1034"/>
      <c r="AC1484" s="717">
        <v>109430</v>
      </c>
      <c r="AD1484" s="718"/>
      <c r="AE1484" s="719"/>
      <c r="AF1484" s="1036">
        <f t="shared" si="8"/>
        <v>0.256198347107438</v>
      </c>
      <c r="AG1484" s="1037"/>
      <c r="AH1484" s="1038"/>
      <c r="AI1484" s="271" t="str">
        <f>IF(ROUND(S1484-VZaS!D64,0)=0,"","CHYBA")</f>
        <v/>
      </c>
      <c r="AJ1484" s="271" t="s">
        <v>2378</v>
      </c>
    </row>
    <row r="1485" spans="1:38" x14ac:dyDescent="0.2">
      <c r="A1485" s="745" t="s">
        <v>2011</v>
      </c>
      <c r="B1485" s="746"/>
      <c r="C1485" s="746"/>
      <c r="D1485" s="746"/>
      <c r="E1485" s="746"/>
      <c r="F1485" s="746"/>
      <c r="G1485" s="746"/>
      <c r="H1485" s="746"/>
      <c r="I1485" s="746"/>
      <c r="J1485" s="746"/>
      <c r="K1485" s="746"/>
      <c r="L1485" s="746"/>
      <c r="M1485" s="746"/>
      <c r="N1485" s="747"/>
      <c r="O1485" s="1032" t="s">
        <v>393</v>
      </c>
      <c r="P1485" s="1033"/>
      <c r="Q1485" s="1033"/>
      <c r="R1485" s="1034"/>
      <c r="S1485" s="717">
        <v>-7756</v>
      </c>
      <c r="T1485" s="718"/>
      <c r="U1485" s="719"/>
      <c r="V1485" s="1036">
        <v>0</v>
      </c>
      <c r="W1485" s="1037"/>
      <c r="X1485" s="1038"/>
      <c r="Y1485" s="1032" t="s">
        <v>393</v>
      </c>
      <c r="Z1485" s="1033"/>
      <c r="AA1485" s="1033"/>
      <c r="AB1485" s="1034"/>
      <c r="AC1485" s="717">
        <v>268</v>
      </c>
      <c r="AD1485" s="718"/>
      <c r="AE1485" s="719"/>
      <c r="AF1485" s="1036">
        <f t="shared" si="8"/>
        <v>6.2744363542715338E-4</v>
      </c>
      <c r="AG1485" s="1037"/>
      <c r="AH1485" s="1038"/>
      <c r="AI1485" s="271" t="str">
        <f>IF(ROUND(AC1485-VZaS!E65,0)=0,"","CHYBA")</f>
        <v/>
      </c>
      <c r="AJ1485" s="271" t="s">
        <v>2378</v>
      </c>
    </row>
    <row r="1486" spans="1:38" x14ac:dyDescent="0.2">
      <c r="A1486" s="745" t="s">
        <v>2012</v>
      </c>
      <c r="B1486" s="746"/>
      <c r="C1486" s="746"/>
      <c r="D1486" s="746"/>
      <c r="E1486" s="746"/>
      <c r="F1486" s="746"/>
      <c r="G1486" s="746"/>
      <c r="H1486" s="746"/>
      <c r="I1486" s="746"/>
      <c r="J1486" s="746"/>
      <c r="K1486" s="746"/>
      <c r="L1486" s="746"/>
      <c r="M1486" s="746"/>
      <c r="N1486" s="747"/>
      <c r="O1486" s="1032" t="s">
        <v>393</v>
      </c>
      <c r="P1486" s="1033"/>
      <c r="Q1486" s="1033"/>
      <c r="R1486" s="1034"/>
      <c r="S1486" s="717">
        <f>S1484+S1485</f>
        <v>133056</v>
      </c>
      <c r="T1486" s="718"/>
      <c r="U1486" s="719"/>
      <c r="V1486" s="1036">
        <f t="shared" si="7"/>
        <v>0.2332470273520425</v>
      </c>
      <c r="W1486" s="1037"/>
      <c r="X1486" s="1038"/>
      <c r="Y1486" s="1032" t="s">
        <v>393</v>
      </c>
      <c r="Z1486" s="1033"/>
      <c r="AA1486" s="1033"/>
      <c r="AB1486" s="1034"/>
      <c r="AC1486" s="717">
        <f>AC1484+AC1485</f>
        <v>109698</v>
      </c>
      <c r="AD1486" s="718"/>
      <c r="AE1486" s="719"/>
      <c r="AF1486" s="1036">
        <f t="shared" si="8"/>
        <v>0.25682579074286516</v>
      </c>
      <c r="AG1486" s="1037"/>
      <c r="AH1486" s="1038"/>
      <c r="AI1486" s="271" t="str">
        <f>IF(ROUND(S1485-VZaS!D65,0)=0,"","CHYBA")</f>
        <v/>
      </c>
      <c r="AJ1486" s="271" t="s">
        <v>2378</v>
      </c>
    </row>
    <row r="1488" spans="1:38" x14ac:dyDescent="0.2">
      <c r="A1488" s="729" t="s">
        <v>2762</v>
      </c>
      <c r="B1488" s="729"/>
      <c r="C1488" s="729"/>
      <c r="D1488" s="729"/>
      <c r="E1488" s="729"/>
      <c r="F1488" s="729"/>
      <c r="G1488" s="729"/>
      <c r="H1488" s="729"/>
      <c r="I1488" s="729"/>
      <c r="J1488" s="729"/>
      <c r="K1488" s="729"/>
      <c r="L1488" s="729"/>
      <c r="M1488" s="729"/>
      <c r="N1488" s="729"/>
      <c r="O1488" s="729"/>
      <c r="P1488" s="729"/>
      <c r="Q1488" s="729"/>
      <c r="R1488" s="729"/>
      <c r="S1488" s="729"/>
      <c r="T1488" s="729"/>
      <c r="U1488" s="729"/>
      <c r="V1488" s="729"/>
      <c r="W1488" s="729"/>
      <c r="X1488" s="729"/>
      <c r="Y1488" s="729"/>
      <c r="Z1488" s="729"/>
      <c r="AA1488" s="729"/>
      <c r="AB1488" s="729"/>
      <c r="AC1488" s="729"/>
      <c r="AD1488" s="729"/>
      <c r="AE1488" s="729"/>
      <c r="AF1488" s="729"/>
      <c r="AG1488" s="729"/>
      <c r="AH1488" s="729"/>
    </row>
    <row r="1491" spans="1:36" x14ac:dyDescent="0.2">
      <c r="A1491" s="1035" t="s">
        <v>2013</v>
      </c>
      <c r="B1491" s="1035"/>
      <c r="C1491" s="1035"/>
      <c r="D1491" s="1035"/>
      <c r="E1491" s="1035"/>
      <c r="F1491" s="1035"/>
      <c r="G1491" s="1035"/>
      <c r="H1491" s="1035"/>
      <c r="I1491" s="1035"/>
      <c r="J1491" s="1035"/>
      <c r="K1491" s="1035"/>
      <c r="L1491" s="1035"/>
      <c r="M1491" s="1035"/>
      <c r="N1491" s="1035"/>
      <c r="O1491" s="1035"/>
      <c r="P1491" s="1035"/>
      <c r="Q1491" s="1035"/>
      <c r="R1491" s="1035"/>
      <c r="S1491" s="1035"/>
      <c r="T1491" s="1035"/>
      <c r="U1491" s="1035"/>
      <c r="V1491" s="1035"/>
      <c r="W1491" s="1035"/>
      <c r="X1491" s="1035"/>
      <c r="Y1491" s="1035"/>
      <c r="Z1491" s="1035"/>
      <c r="AA1491" s="1035"/>
      <c r="AB1491" s="1035"/>
      <c r="AC1491" s="1035"/>
      <c r="AD1491" s="1035"/>
      <c r="AE1491" s="1035"/>
      <c r="AF1491" s="1035"/>
      <c r="AG1491" s="1035"/>
      <c r="AH1491" s="1035"/>
    </row>
    <row r="1492" spans="1:36" x14ac:dyDescent="0.2">
      <c r="A1492" s="1035"/>
      <c r="B1492" s="1035"/>
      <c r="C1492" s="1035"/>
      <c r="D1492" s="1035"/>
      <c r="E1492" s="1035"/>
      <c r="F1492" s="1035"/>
      <c r="G1492" s="1035"/>
      <c r="H1492" s="1035"/>
      <c r="I1492" s="1035"/>
      <c r="J1492" s="1035"/>
      <c r="K1492" s="1035"/>
      <c r="L1492" s="1035"/>
      <c r="M1492" s="1035"/>
      <c r="N1492" s="1035"/>
      <c r="O1492" s="1035"/>
      <c r="P1492" s="1035"/>
      <c r="Q1492" s="1035"/>
      <c r="R1492" s="1035"/>
      <c r="S1492" s="1035"/>
      <c r="T1492" s="1035"/>
      <c r="U1492" s="1035"/>
      <c r="V1492" s="1035"/>
      <c r="W1492" s="1035"/>
      <c r="X1492" s="1035"/>
      <c r="Y1492" s="1035"/>
      <c r="Z1492" s="1035"/>
      <c r="AA1492" s="1035"/>
      <c r="AB1492" s="1035"/>
      <c r="AC1492" s="1035"/>
      <c r="AD1492" s="1035"/>
      <c r="AE1492" s="1035"/>
      <c r="AF1492" s="1035"/>
      <c r="AG1492" s="1035"/>
      <c r="AH1492" s="1035"/>
      <c r="AJ1492" s="271" t="s">
        <v>2391</v>
      </c>
    </row>
    <row r="1494" spans="1:36" ht="69.75" hidden="1" customHeight="1" x14ac:dyDescent="0.2">
      <c r="A1494" s="729" t="s">
        <v>2466</v>
      </c>
      <c r="B1494" s="729"/>
      <c r="C1494" s="729"/>
      <c r="D1494" s="729"/>
      <c r="E1494" s="729"/>
      <c r="F1494" s="729"/>
      <c r="G1494" s="729"/>
      <c r="H1494" s="729"/>
      <c r="I1494" s="729"/>
      <c r="J1494" s="729"/>
      <c r="K1494" s="729"/>
      <c r="L1494" s="729"/>
      <c r="M1494" s="729"/>
      <c r="N1494" s="729"/>
      <c r="O1494" s="729"/>
      <c r="P1494" s="729"/>
      <c r="Q1494" s="729"/>
      <c r="R1494" s="729"/>
      <c r="S1494" s="729"/>
      <c r="T1494" s="729"/>
      <c r="U1494" s="729"/>
      <c r="V1494" s="729"/>
      <c r="W1494" s="729"/>
      <c r="X1494" s="729"/>
      <c r="Y1494" s="729"/>
      <c r="Z1494" s="729"/>
      <c r="AA1494" s="729"/>
      <c r="AB1494" s="729"/>
      <c r="AC1494" s="729"/>
      <c r="AD1494" s="729"/>
      <c r="AE1494" s="729"/>
      <c r="AF1494" s="729"/>
      <c r="AG1494" s="729"/>
      <c r="AH1494" s="729"/>
    </row>
    <row r="1495" spans="1:36" hidden="1" x14ac:dyDescent="0.2">
      <c r="A1495" s="421" t="s">
        <v>2392</v>
      </c>
    </row>
    <row r="1496" spans="1:36" ht="29.25" customHeight="1" x14ac:dyDescent="0.2">
      <c r="A1496" s="1013" t="s">
        <v>2014</v>
      </c>
      <c r="B1496" s="1014"/>
      <c r="C1496" s="1014"/>
      <c r="D1496" s="1014"/>
      <c r="E1496" s="1014"/>
      <c r="F1496" s="1014"/>
      <c r="G1496" s="1014"/>
      <c r="H1496" s="1014"/>
      <c r="I1496" s="1014"/>
      <c r="J1496" s="1015"/>
      <c r="K1496" s="730" t="s">
        <v>2015</v>
      </c>
      <c r="L1496" s="731"/>
      <c r="M1496" s="731"/>
      <c r="N1496" s="731"/>
      <c r="O1496" s="731"/>
      <c r="P1496" s="731"/>
      <c r="Q1496" s="731"/>
      <c r="R1496" s="731"/>
      <c r="S1496" s="731"/>
      <c r="T1496" s="731"/>
      <c r="U1496" s="731"/>
      <c r="V1496" s="732"/>
      <c r="W1496" s="730" t="s">
        <v>2016</v>
      </c>
      <c r="X1496" s="731"/>
      <c r="Y1496" s="731"/>
      <c r="Z1496" s="731"/>
      <c r="AA1496" s="731"/>
      <c r="AB1496" s="731"/>
      <c r="AC1496" s="731"/>
      <c r="AD1496" s="731"/>
      <c r="AE1496" s="731"/>
      <c r="AF1496" s="731"/>
      <c r="AG1496" s="731"/>
      <c r="AH1496" s="732"/>
    </row>
    <row r="1497" spans="1:36" x14ac:dyDescent="0.2">
      <c r="A1497" s="995"/>
      <c r="B1497" s="990"/>
      <c r="C1497" s="990"/>
      <c r="D1497" s="990"/>
      <c r="E1497" s="990"/>
      <c r="F1497" s="990"/>
      <c r="G1497" s="990"/>
      <c r="H1497" s="990"/>
      <c r="I1497" s="990"/>
      <c r="J1497" s="996"/>
      <c r="K1497" s="1032" t="s">
        <v>459</v>
      </c>
      <c r="L1497" s="1033"/>
      <c r="M1497" s="1033"/>
      <c r="N1497" s="1033"/>
      <c r="O1497" s="1033"/>
      <c r="P1497" s="1033"/>
      <c r="Q1497" s="1033"/>
      <c r="R1497" s="1033"/>
      <c r="S1497" s="1033"/>
      <c r="T1497" s="1033"/>
      <c r="U1497" s="1033"/>
      <c r="V1497" s="1034"/>
      <c r="W1497" s="1032" t="s">
        <v>460</v>
      </c>
      <c r="X1497" s="1033"/>
      <c r="Y1497" s="1033"/>
      <c r="Z1497" s="1033"/>
      <c r="AA1497" s="1033"/>
      <c r="AB1497" s="1033"/>
      <c r="AC1497" s="1033"/>
      <c r="AD1497" s="1033"/>
      <c r="AE1497" s="1033"/>
      <c r="AF1497" s="1033"/>
      <c r="AG1497" s="1033"/>
      <c r="AH1497" s="1034"/>
    </row>
    <row r="1498" spans="1:36" ht="12" customHeight="1" x14ac:dyDescent="0.2">
      <c r="A1498" s="995"/>
      <c r="B1498" s="990"/>
      <c r="C1498" s="990"/>
      <c r="D1498" s="990"/>
      <c r="E1498" s="990"/>
      <c r="F1498" s="990"/>
      <c r="G1498" s="990"/>
      <c r="H1498" s="990"/>
      <c r="I1498" s="990"/>
      <c r="J1498" s="996"/>
      <c r="K1498" s="730" t="s">
        <v>2825</v>
      </c>
      <c r="L1498" s="731"/>
      <c r="M1498" s="731"/>
      <c r="N1498" s="731"/>
      <c r="O1498" s="731"/>
      <c r="P1498" s="731"/>
      <c r="Q1498" s="731"/>
      <c r="R1498" s="731"/>
      <c r="S1498" s="731"/>
      <c r="T1498" s="731"/>
      <c r="U1498" s="731"/>
      <c r="V1498" s="732"/>
      <c r="W1498" s="730" t="s">
        <v>2825</v>
      </c>
      <c r="X1498" s="731"/>
      <c r="Y1498" s="731"/>
      <c r="Z1498" s="731"/>
      <c r="AA1498" s="731"/>
      <c r="AB1498" s="731"/>
      <c r="AC1498" s="731"/>
      <c r="AD1498" s="731"/>
      <c r="AE1498" s="731"/>
      <c r="AF1498" s="731"/>
      <c r="AG1498" s="731"/>
      <c r="AH1498" s="732"/>
    </row>
    <row r="1499" spans="1:36" x14ac:dyDescent="0.2">
      <c r="A1499" s="1016"/>
      <c r="B1499" s="1017"/>
      <c r="C1499" s="1017"/>
      <c r="D1499" s="1017"/>
      <c r="E1499" s="1017"/>
      <c r="F1499" s="1017"/>
      <c r="G1499" s="1017"/>
      <c r="H1499" s="1017"/>
      <c r="I1499" s="1017"/>
      <c r="J1499" s="1018"/>
      <c r="K1499" s="1032" t="s">
        <v>2017</v>
      </c>
      <c r="L1499" s="1033"/>
      <c r="M1499" s="1033"/>
      <c r="N1499" s="1033"/>
      <c r="O1499" s="1033"/>
      <c r="P1499" s="1033"/>
      <c r="Q1499" s="1033"/>
      <c r="R1499" s="1033"/>
      <c r="S1499" s="1033"/>
      <c r="T1499" s="1033"/>
      <c r="U1499" s="1033"/>
      <c r="V1499" s="1034"/>
      <c r="W1499" s="1032" t="s">
        <v>2017</v>
      </c>
      <c r="X1499" s="1033"/>
      <c r="Y1499" s="1033"/>
      <c r="Z1499" s="1033"/>
      <c r="AA1499" s="1033"/>
      <c r="AB1499" s="1033"/>
      <c r="AC1499" s="1033"/>
      <c r="AD1499" s="1033"/>
      <c r="AE1499" s="1033"/>
      <c r="AF1499" s="1033"/>
      <c r="AG1499" s="1033"/>
      <c r="AH1499" s="1034"/>
    </row>
    <row r="1500" spans="1:36" ht="24.75" customHeight="1" x14ac:dyDescent="0.2">
      <c r="A1500" s="1032" t="s">
        <v>458</v>
      </c>
      <c r="B1500" s="1033"/>
      <c r="C1500" s="1033"/>
      <c r="D1500" s="1033"/>
      <c r="E1500" s="1033"/>
      <c r="F1500" s="1033"/>
      <c r="G1500" s="1033"/>
      <c r="H1500" s="1033"/>
      <c r="I1500" s="1033"/>
      <c r="J1500" s="1034"/>
      <c r="K1500" s="1032" t="s">
        <v>2018</v>
      </c>
      <c r="L1500" s="1033"/>
      <c r="M1500" s="1033"/>
      <c r="N1500" s="1033"/>
      <c r="O1500" s="1033"/>
      <c r="P1500" s="1033"/>
      <c r="Q1500" s="1033"/>
      <c r="R1500" s="1033"/>
      <c r="S1500" s="1033"/>
      <c r="T1500" s="1033"/>
      <c r="U1500" s="1033"/>
      <c r="V1500" s="1034"/>
      <c r="W1500" s="1032" t="s">
        <v>2018</v>
      </c>
      <c r="X1500" s="1033"/>
      <c r="Y1500" s="1033"/>
      <c r="Z1500" s="1033"/>
      <c r="AA1500" s="1033"/>
      <c r="AB1500" s="1033"/>
      <c r="AC1500" s="1033"/>
      <c r="AD1500" s="1033"/>
      <c r="AE1500" s="1033"/>
      <c r="AF1500" s="1033"/>
      <c r="AG1500" s="1033"/>
      <c r="AH1500" s="1034"/>
    </row>
    <row r="1501" spans="1:36" ht="12.75" customHeight="1" x14ac:dyDescent="0.2">
      <c r="A1501" s="838" t="s">
        <v>2019</v>
      </c>
      <c r="B1501" s="839"/>
      <c r="C1501" s="839"/>
      <c r="D1501" s="839"/>
      <c r="E1501" s="839"/>
      <c r="F1501" s="839"/>
      <c r="G1501" s="839"/>
      <c r="H1501" s="839"/>
      <c r="I1501" s="1030">
        <v>2014</v>
      </c>
      <c r="J1501" s="1031"/>
      <c r="K1501" s="733">
        <v>116809</v>
      </c>
      <c r="L1501" s="734"/>
      <c r="M1501" s="734"/>
      <c r="N1501" s="734"/>
      <c r="O1501" s="734"/>
      <c r="P1501" s="734"/>
      <c r="Q1501" s="734"/>
      <c r="R1501" s="734"/>
      <c r="S1501" s="734"/>
      <c r="T1501" s="734"/>
      <c r="U1501" s="734"/>
      <c r="V1501" s="735"/>
      <c r="W1501" s="1256"/>
      <c r="X1501" s="1257"/>
      <c r="Y1501" s="1257"/>
      <c r="Z1501" s="1257"/>
      <c r="AA1501" s="1257"/>
      <c r="AB1501" s="1257"/>
      <c r="AC1501" s="1257"/>
      <c r="AD1501" s="1257"/>
      <c r="AE1501" s="1257"/>
      <c r="AF1501" s="1257"/>
      <c r="AG1501" s="1257"/>
      <c r="AH1501" s="1258"/>
    </row>
    <row r="1502" spans="1:36" x14ac:dyDescent="0.2">
      <c r="A1502" s="841"/>
      <c r="B1502" s="842"/>
      <c r="C1502" s="842"/>
      <c r="D1502" s="842"/>
      <c r="E1502" s="842"/>
      <c r="F1502" s="842"/>
      <c r="G1502" s="842"/>
      <c r="H1502" s="842"/>
      <c r="I1502" s="1025">
        <v>2013</v>
      </c>
      <c r="J1502" s="1026"/>
      <c r="K1502" s="733">
        <v>87063</v>
      </c>
      <c r="L1502" s="734"/>
      <c r="M1502" s="734"/>
      <c r="N1502" s="734"/>
      <c r="O1502" s="734"/>
      <c r="P1502" s="734"/>
      <c r="Q1502" s="734"/>
      <c r="R1502" s="734"/>
      <c r="S1502" s="734"/>
      <c r="T1502" s="734"/>
      <c r="U1502" s="734"/>
      <c r="V1502" s="735"/>
      <c r="W1502" s="1052"/>
      <c r="X1502" s="1053"/>
      <c r="Y1502" s="1053"/>
      <c r="Z1502" s="1053"/>
      <c r="AA1502" s="1053"/>
      <c r="AB1502" s="1053"/>
      <c r="AC1502" s="1053"/>
      <c r="AD1502" s="1053"/>
      <c r="AE1502" s="1053"/>
      <c r="AF1502" s="1053"/>
      <c r="AG1502" s="1053"/>
      <c r="AH1502" s="1054"/>
    </row>
    <row r="1503" spans="1:36" hidden="1" x14ac:dyDescent="0.2">
      <c r="A1503" s="838" t="s">
        <v>2020</v>
      </c>
      <c r="B1503" s="839"/>
      <c r="C1503" s="839"/>
      <c r="D1503" s="839"/>
      <c r="E1503" s="839"/>
      <c r="F1503" s="839"/>
      <c r="G1503" s="839"/>
      <c r="H1503" s="839"/>
      <c r="I1503" s="1030">
        <v>2014</v>
      </c>
      <c r="J1503" s="1031"/>
      <c r="K1503" s="1019"/>
      <c r="L1503" s="1020"/>
      <c r="M1503" s="1020"/>
      <c r="N1503" s="1021"/>
      <c r="O1503" s="1019"/>
      <c r="P1503" s="1020"/>
      <c r="Q1503" s="1020"/>
      <c r="R1503" s="1021"/>
      <c r="S1503" s="1019"/>
      <c r="T1503" s="1020"/>
      <c r="U1503" s="1020"/>
      <c r="V1503" s="1021"/>
      <c r="W1503" s="1019"/>
      <c r="X1503" s="1020"/>
      <c r="Y1503" s="1020"/>
      <c r="Z1503" s="1021"/>
      <c r="AA1503" s="1019"/>
      <c r="AB1503" s="1020"/>
      <c r="AC1503" s="1020"/>
      <c r="AD1503" s="1021"/>
      <c r="AE1503" s="1019"/>
      <c r="AF1503" s="1020"/>
      <c r="AG1503" s="1020"/>
      <c r="AH1503" s="1021"/>
    </row>
    <row r="1504" spans="1:36" hidden="1" x14ac:dyDescent="0.2">
      <c r="A1504" s="841"/>
      <c r="B1504" s="842"/>
      <c r="C1504" s="842"/>
      <c r="D1504" s="842"/>
      <c r="E1504" s="842"/>
      <c r="F1504" s="842"/>
      <c r="G1504" s="842"/>
      <c r="H1504" s="842"/>
      <c r="I1504" s="1025">
        <v>2013</v>
      </c>
      <c r="J1504" s="1026"/>
      <c r="K1504" s="1027"/>
      <c r="L1504" s="1028"/>
      <c r="M1504" s="1028"/>
      <c r="N1504" s="1029"/>
      <c r="O1504" s="1027"/>
      <c r="P1504" s="1028"/>
      <c r="Q1504" s="1028"/>
      <c r="R1504" s="1029"/>
      <c r="S1504" s="1027"/>
      <c r="T1504" s="1028"/>
      <c r="U1504" s="1028"/>
      <c r="V1504" s="1029"/>
      <c r="W1504" s="1027"/>
      <c r="X1504" s="1028"/>
      <c r="Y1504" s="1028"/>
      <c r="Z1504" s="1029"/>
      <c r="AA1504" s="1027"/>
      <c r="AB1504" s="1028"/>
      <c r="AC1504" s="1028"/>
      <c r="AD1504" s="1029"/>
      <c r="AE1504" s="1027"/>
      <c r="AF1504" s="1028"/>
      <c r="AG1504" s="1028"/>
      <c r="AH1504" s="1029"/>
    </row>
    <row r="1505" spans="1:36" hidden="1" x14ac:dyDescent="0.2">
      <c r="A1505" s="838" t="s">
        <v>2021</v>
      </c>
      <c r="B1505" s="839"/>
      <c r="C1505" s="839"/>
      <c r="D1505" s="839"/>
      <c r="E1505" s="839"/>
      <c r="F1505" s="839"/>
      <c r="G1505" s="839"/>
      <c r="H1505" s="839"/>
      <c r="I1505" s="1030">
        <v>2014</v>
      </c>
      <c r="J1505" s="1031"/>
      <c r="K1505" s="1019"/>
      <c r="L1505" s="1020"/>
      <c r="M1505" s="1020"/>
      <c r="N1505" s="1021"/>
      <c r="O1505" s="1019"/>
      <c r="P1505" s="1020"/>
      <c r="Q1505" s="1020"/>
      <c r="R1505" s="1021"/>
      <c r="S1505" s="1019"/>
      <c r="T1505" s="1020"/>
      <c r="U1505" s="1020"/>
      <c r="V1505" s="1021"/>
      <c r="W1505" s="1019"/>
      <c r="X1505" s="1020"/>
      <c r="Y1505" s="1020"/>
      <c r="Z1505" s="1021"/>
      <c r="AA1505" s="1019"/>
      <c r="AB1505" s="1020"/>
      <c r="AC1505" s="1020"/>
      <c r="AD1505" s="1021"/>
      <c r="AE1505" s="1019"/>
      <c r="AF1505" s="1020"/>
      <c r="AG1505" s="1020"/>
      <c r="AH1505" s="1021"/>
    </row>
    <row r="1506" spans="1:36" hidden="1" x14ac:dyDescent="0.2">
      <c r="A1506" s="841"/>
      <c r="B1506" s="842"/>
      <c r="C1506" s="842"/>
      <c r="D1506" s="842"/>
      <c r="E1506" s="842"/>
      <c r="F1506" s="842"/>
      <c r="G1506" s="842"/>
      <c r="H1506" s="842"/>
      <c r="I1506" s="1025">
        <v>2013</v>
      </c>
      <c r="J1506" s="1026"/>
      <c r="K1506" s="1027"/>
      <c r="L1506" s="1028"/>
      <c r="M1506" s="1028"/>
      <c r="N1506" s="1029"/>
      <c r="O1506" s="1027"/>
      <c r="P1506" s="1028"/>
      <c r="Q1506" s="1028"/>
      <c r="R1506" s="1029"/>
      <c r="S1506" s="1027"/>
      <c r="T1506" s="1028"/>
      <c r="U1506" s="1028"/>
      <c r="V1506" s="1029"/>
      <c r="W1506" s="1027"/>
      <c r="X1506" s="1028"/>
      <c r="Y1506" s="1028"/>
      <c r="Z1506" s="1029"/>
      <c r="AA1506" s="1027"/>
      <c r="AB1506" s="1028"/>
      <c r="AC1506" s="1028"/>
      <c r="AD1506" s="1029"/>
      <c r="AE1506" s="1027"/>
      <c r="AF1506" s="1028"/>
      <c r="AG1506" s="1028"/>
      <c r="AH1506" s="1029"/>
    </row>
    <row r="1507" spans="1:36" hidden="1" x14ac:dyDescent="0.2">
      <c r="A1507" s="838" t="s">
        <v>2022</v>
      </c>
      <c r="B1507" s="839"/>
      <c r="C1507" s="839"/>
      <c r="D1507" s="839"/>
      <c r="E1507" s="839"/>
      <c r="F1507" s="839"/>
      <c r="G1507" s="839"/>
      <c r="H1507" s="839"/>
      <c r="I1507" s="1030">
        <v>2014</v>
      </c>
      <c r="J1507" s="1031"/>
      <c r="K1507" s="1019"/>
      <c r="L1507" s="1020"/>
      <c r="M1507" s="1020"/>
      <c r="N1507" s="1021"/>
      <c r="O1507" s="1019"/>
      <c r="P1507" s="1020"/>
      <c r="Q1507" s="1020"/>
      <c r="R1507" s="1021"/>
      <c r="S1507" s="1019"/>
      <c r="T1507" s="1020"/>
      <c r="U1507" s="1020"/>
      <c r="V1507" s="1021"/>
      <c r="W1507" s="1019"/>
      <c r="X1507" s="1020"/>
      <c r="Y1507" s="1020"/>
      <c r="Z1507" s="1021"/>
      <c r="AA1507" s="1019"/>
      <c r="AB1507" s="1020"/>
      <c r="AC1507" s="1020"/>
      <c r="AD1507" s="1021"/>
      <c r="AE1507" s="1019"/>
      <c r="AF1507" s="1020"/>
      <c r="AG1507" s="1020"/>
      <c r="AH1507" s="1021"/>
    </row>
    <row r="1508" spans="1:36" hidden="1" x14ac:dyDescent="0.2">
      <c r="A1508" s="841"/>
      <c r="B1508" s="842"/>
      <c r="C1508" s="842"/>
      <c r="D1508" s="842"/>
      <c r="E1508" s="842"/>
      <c r="F1508" s="842"/>
      <c r="G1508" s="842"/>
      <c r="H1508" s="842"/>
      <c r="I1508" s="1025">
        <v>2013</v>
      </c>
      <c r="J1508" s="1026"/>
      <c r="K1508" s="1027"/>
      <c r="L1508" s="1028"/>
      <c r="M1508" s="1028"/>
      <c r="N1508" s="1029"/>
      <c r="O1508" s="1027"/>
      <c r="P1508" s="1028"/>
      <c r="Q1508" s="1028"/>
      <c r="R1508" s="1029"/>
      <c r="S1508" s="1027"/>
      <c r="T1508" s="1028"/>
      <c r="U1508" s="1028"/>
      <c r="V1508" s="1029"/>
      <c r="W1508" s="1027"/>
      <c r="X1508" s="1028"/>
      <c r="Y1508" s="1028"/>
      <c r="Z1508" s="1029"/>
      <c r="AA1508" s="1027"/>
      <c r="AB1508" s="1028"/>
      <c r="AC1508" s="1028"/>
      <c r="AD1508" s="1029"/>
      <c r="AE1508" s="1027"/>
      <c r="AF1508" s="1028"/>
      <c r="AG1508" s="1028"/>
      <c r="AH1508" s="1029"/>
    </row>
    <row r="1509" spans="1:36" hidden="1" x14ac:dyDescent="0.2">
      <c r="A1509" s="838" t="s">
        <v>2023</v>
      </c>
      <c r="B1509" s="839"/>
      <c r="C1509" s="839"/>
      <c r="D1509" s="839"/>
      <c r="E1509" s="839"/>
      <c r="F1509" s="839"/>
      <c r="G1509" s="839"/>
      <c r="H1509" s="839"/>
      <c r="I1509" s="1030">
        <v>2014</v>
      </c>
      <c r="J1509" s="1031"/>
      <c r="K1509" s="1019"/>
      <c r="L1509" s="1020"/>
      <c r="M1509" s="1020"/>
      <c r="N1509" s="1021"/>
      <c r="O1509" s="1019"/>
      <c r="P1509" s="1020"/>
      <c r="Q1509" s="1020"/>
      <c r="R1509" s="1021"/>
      <c r="S1509" s="1019"/>
      <c r="T1509" s="1020"/>
      <c r="U1509" s="1020"/>
      <c r="V1509" s="1021"/>
      <c r="W1509" s="1019"/>
      <c r="X1509" s="1020"/>
      <c r="Y1509" s="1020"/>
      <c r="Z1509" s="1021"/>
      <c r="AA1509" s="1019"/>
      <c r="AB1509" s="1020"/>
      <c r="AC1509" s="1020"/>
      <c r="AD1509" s="1021"/>
      <c r="AE1509" s="1019"/>
      <c r="AF1509" s="1020"/>
      <c r="AG1509" s="1020"/>
      <c r="AH1509" s="1021"/>
    </row>
    <row r="1510" spans="1:36" hidden="1" x14ac:dyDescent="0.2">
      <c r="A1510" s="841"/>
      <c r="B1510" s="842"/>
      <c r="C1510" s="842"/>
      <c r="D1510" s="842"/>
      <c r="E1510" s="842"/>
      <c r="F1510" s="842"/>
      <c r="G1510" s="842"/>
      <c r="H1510" s="842"/>
      <c r="I1510" s="1025">
        <v>2013</v>
      </c>
      <c r="J1510" s="1026"/>
      <c r="K1510" s="1027"/>
      <c r="L1510" s="1028"/>
      <c r="M1510" s="1028"/>
      <c r="N1510" s="1029"/>
      <c r="O1510" s="1027"/>
      <c r="P1510" s="1028"/>
      <c r="Q1510" s="1028"/>
      <c r="R1510" s="1029"/>
      <c r="S1510" s="1027"/>
      <c r="T1510" s="1028"/>
      <c r="U1510" s="1028"/>
      <c r="V1510" s="1029"/>
      <c r="W1510" s="1027"/>
      <c r="X1510" s="1028"/>
      <c r="Y1510" s="1028"/>
      <c r="Z1510" s="1029"/>
      <c r="AA1510" s="1027"/>
      <c r="AB1510" s="1028"/>
      <c r="AC1510" s="1028"/>
      <c r="AD1510" s="1029"/>
      <c r="AE1510" s="1027"/>
      <c r="AF1510" s="1028"/>
      <c r="AG1510" s="1028"/>
      <c r="AH1510" s="1029"/>
    </row>
    <row r="1511" spans="1:36" hidden="1" x14ac:dyDescent="0.2">
      <c r="A1511" s="838" t="s">
        <v>1798</v>
      </c>
      <c r="B1511" s="839"/>
      <c r="C1511" s="839"/>
      <c r="D1511" s="839"/>
      <c r="E1511" s="839"/>
      <c r="F1511" s="839"/>
      <c r="G1511" s="839"/>
      <c r="H1511" s="839"/>
      <c r="I1511" s="1030">
        <v>2014</v>
      </c>
      <c r="J1511" s="1031"/>
      <c r="K1511" s="1019"/>
      <c r="L1511" s="1020"/>
      <c r="M1511" s="1020"/>
      <c r="N1511" s="1021"/>
      <c r="O1511" s="1019"/>
      <c r="P1511" s="1020"/>
      <c r="Q1511" s="1020"/>
      <c r="R1511" s="1021"/>
      <c r="S1511" s="1019"/>
      <c r="T1511" s="1020"/>
      <c r="U1511" s="1020"/>
      <c r="V1511" s="1021"/>
      <c r="W1511" s="1019"/>
      <c r="X1511" s="1020"/>
      <c r="Y1511" s="1020"/>
      <c r="Z1511" s="1021"/>
      <c r="AA1511" s="1019"/>
      <c r="AB1511" s="1020"/>
      <c r="AC1511" s="1020"/>
      <c r="AD1511" s="1021"/>
      <c r="AE1511" s="1019"/>
      <c r="AF1511" s="1020"/>
      <c r="AG1511" s="1020"/>
      <c r="AH1511" s="1021"/>
    </row>
    <row r="1512" spans="1:36" hidden="1" x14ac:dyDescent="0.2">
      <c r="A1512" s="841"/>
      <c r="B1512" s="842"/>
      <c r="C1512" s="842"/>
      <c r="D1512" s="842"/>
      <c r="E1512" s="842"/>
      <c r="F1512" s="842"/>
      <c r="G1512" s="842"/>
      <c r="H1512" s="842"/>
      <c r="I1512" s="1025">
        <v>2013</v>
      </c>
      <c r="J1512" s="1026"/>
      <c r="K1512" s="1027"/>
      <c r="L1512" s="1028"/>
      <c r="M1512" s="1028"/>
      <c r="N1512" s="1029"/>
      <c r="O1512" s="1027"/>
      <c r="P1512" s="1028"/>
      <c r="Q1512" s="1028"/>
      <c r="R1512" s="1029"/>
      <c r="S1512" s="1027"/>
      <c r="T1512" s="1028"/>
      <c r="U1512" s="1028"/>
      <c r="V1512" s="1029"/>
      <c r="W1512" s="1027"/>
      <c r="X1512" s="1028"/>
      <c r="Y1512" s="1028"/>
      <c r="Z1512" s="1029"/>
      <c r="AA1512" s="1027"/>
      <c r="AB1512" s="1028"/>
      <c r="AC1512" s="1028"/>
      <c r="AD1512" s="1029"/>
      <c r="AE1512" s="1027"/>
      <c r="AF1512" s="1028"/>
      <c r="AG1512" s="1028"/>
      <c r="AH1512" s="1029"/>
    </row>
    <row r="1515" spans="1:36" ht="15" customHeight="1" x14ac:dyDescent="0.2">
      <c r="A1515" s="447" t="s">
        <v>2477</v>
      </c>
      <c r="B1515" s="447"/>
      <c r="C1515" s="447"/>
      <c r="D1515" s="1022" t="s">
        <v>2024</v>
      </c>
      <c r="E1515" s="1022"/>
      <c r="F1515" s="1022"/>
      <c r="G1515" s="1022"/>
      <c r="H1515" s="1022"/>
      <c r="I1515" s="1022"/>
      <c r="J1515" s="1022"/>
      <c r="K1515" s="1022"/>
      <c r="L1515" s="1022"/>
      <c r="M1515" s="1022"/>
      <c r="N1515" s="1022"/>
      <c r="O1515" s="1022"/>
      <c r="P1515" s="1022"/>
      <c r="Q1515" s="1022"/>
      <c r="R1515" s="1022"/>
      <c r="S1515" s="1022"/>
      <c r="T1515" s="1022"/>
      <c r="U1515" s="1022"/>
      <c r="V1515" s="1022"/>
      <c r="W1515" s="1022"/>
      <c r="X1515" s="1022"/>
      <c r="Y1515" s="1022"/>
      <c r="Z1515" s="1022"/>
      <c r="AA1515" s="1022"/>
      <c r="AB1515" s="1022"/>
      <c r="AC1515" s="1022"/>
      <c r="AD1515" s="1022"/>
      <c r="AE1515" s="1022"/>
      <c r="AF1515" s="1022"/>
      <c r="AG1515" s="1022"/>
      <c r="AH1515" s="1022"/>
      <c r="AJ1515" s="271" t="s">
        <v>2391</v>
      </c>
    </row>
    <row r="1516" spans="1:36" ht="18" customHeight="1" x14ac:dyDescent="0.2"/>
    <row r="1518" spans="1:36" s="341" customFormat="1" ht="30" customHeight="1" x14ac:dyDescent="0.2">
      <c r="A1518" s="1023" t="s">
        <v>2499</v>
      </c>
      <c r="B1518" s="1023"/>
      <c r="C1518" s="1023"/>
      <c r="D1518" s="1023"/>
      <c r="E1518" s="1023"/>
      <c r="F1518" s="1023"/>
      <c r="G1518" s="1023"/>
      <c r="H1518" s="1023"/>
      <c r="I1518" s="1023"/>
      <c r="J1518" s="1023"/>
      <c r="K1518" s="1023"/>
      <c r="L1518" s="1023"/>
      <c r="M1518" s="1023"/>
      <c r="N1518" s="1023"/>
      <c r="O1518" s="1023"/>
      <c r="P1518" s="1023"/>
      <c r="Q1518" s="1023"/>
      <c r="R1518" s="1023"/>
      <c r="S1518" s="1023"/>
      <c r="T1518" s="1023"/>
      <c r="U1518" s="1023"/>
      <c r="V1518" s="1023"/>
      <c r="W1518" s="1023"/>
      <c r="X1518" s="1023"/>
      <c r="Y1518" s="1023"/>
      <c r="Z1518" s="1023"/>
      <c r="AA1518" s="1023"/>
      <c r="AB1518" s="1023"/>
      <c r="AC1518" s="1023"/>
      <c r="AD1518" s="1023"/>
      <c r="AE1518" s="1023"/>
      <c r="AF1518" s="1023"/>
      <c r="AG1518" s="1023"/>
      <c r="AH1518" s="1023"/>
    </row>
    <row r="1519" spans="1:36" s="272" customFormat="1" ht="19.5" customHeight="1" x14ac:dyDescent="0.2">
      <c r="A1519" s="1024"/>
      <c r="B1519" s="1024"/>
      <c r="C1519" s="1024"/>
      <c r="D1519" s="1024"/>
      <c r="E1519" s="1024"/>
      <c r="F1519" s="1024"/>
      <c r="G1519" s="1024"/>
      <c r="H1519" s="1024"/>
      <c r="I1519" s="1024"/>
      <c r="J1519" s="1024"/>
      <c r="K1519" s="1024"/>
      <c r="L1519" s="1024"/>
      <c r="M1519" s="1024"/>
      <c r="N1519" s="1024"/>
      <c r="O1519" s="1024"/>
      <c r="P1519" s="1024"/>
      <c r="Q1519" s="1024"/>
      <c r="R1519" s="1024"/>
      <c r="S1519" s="1024"/>
      <c r="T1519" s="1024"/>
      <c r="U1519" s="1024"/>
      <c r="V1519" s="1024"/>
      <c r="W1519" s="1024"/>
      <c r="X1519" s="1024"/>
      <c r="Y1519" s="1024"/>
      <c r="Z1519" s="1024"/>
      <c r="AA1519" s="1024"/>
      <c r="AB1519" s="1024"/>
      <c r="AC1519" s="1024"/>
      <c r="AD1519" s="1024"/>
      <c r="AE1519" s="1024"/>
      <c r="AF1519" s="1024"/>
      <c r="AG1519" s="1024"/>
      <c r="AH1519" s="1024"/>
    </row>
    <row r="1520" spans="1:36" x14ac:dyDescent="0.2">
      <c r="A1520" s="729" t="s">
        <v>2500</v>
      </c>
      <c r="B1520" s="729"/>
      <c r="C1520" s="729"/>
      <c r="D1520" s="729"/>
      <c r="E1520" s="729"/>
      <c r="F1520" s="729"/>
      <c r="G1520" s="729"/>
      <c r="H1520" s="729"/>
      <c r="I1520" s="729"/>
      <c r="J1520" s="729"/>
      <c r="K1520" s="729"/>
      <c r="L1520" s="729"/>
      <c r="M1520" s="729"/>
      <c r="N1520" s="729"/>
      <c r="O1520" s="729"/>
      <c r="P1520" s="729"/>
      <c r="Q1520" s="729"/>
      <c r="R1520" s="729"/>
      <c r="S1520" s="729"/>
      <c r="T1520" s="729"/>
      <c r="U1520" s="729"/>
      <c r="V1520" s="729"/>
      <c r="W1520" s="729"/>
      <c r="X1520" s="729"/>
      <c r="Y1520" s="729"/>
      <c r="Z1520" s="729"/>
      <c r="AA1520" s="729"/>
      <c r="AB1520" s="729"/>
      <c r="AC1520" s="729"/>
      <c r="AD1520" s="729"/>
      <c r="AE1520" s="729"/>
      <c r="AF1520" s="729"/>
      <c r="AG1520" s="729"/>
      <c r="AH1520" s="729"/>
    </row>
    <row r="1521" spans="1:34" x14ac:dyDescent="0.2">
      <c r="A1521" s="729"/>
      <c r="B1521" s="729"/>
      <c r="C1521" s="729"/>
      <c r="D1521" s="729"/>
      <c r="E1521" s="729"/>
      <c r="F1521" s="729"/>
      <c r="G1521" s="729"/>
      <c r="H1521" s="729"/>
      <c r="I1521" s="729"/>
      <c r="J1521" s="729"/>
      <c r="K1521" s="729"/>
      <c r="L1521" s="729"/>
      <c r="M1521" s="729"/>
      <c r="N1521" s="729"/>
      <c r="O1521" s="729"/>
      <c r="P1521" s="729"/>
      <c r="Q1521" s="729"/>
      <c r="R1521" s="729"/>
      <c r="S1521" s="729"/>
      <c r="T1521" s="729"/>
      <c r="U1521" s="729"/>
      <c r="V1521" s="729"/>
      <c r="W1521" s="729"/>
      <c r="X1521" s="729"/>
      <c r="Y1521" s="729"/>
      <c r="Z1521" s="729"/>
      <c r="AA1521" s="729"/>
      <c r="AB1521" s="729"/>
      <c r="AC1521" s="729"/>
      <c r="AD1521" s="729"/>
      <c r="AE1521" s="729"/>
      <c r="AF1521" s="729"/>
      <c r="AG1521" s="729"/>
      <c r="AH1521" s="729"/>
    </row>
    <row r="1522" spans="1:34" ht="22.5" customHeight="1" x14ac:dyDescent="0.2"/>
    <row r="1523" spans="1:34" ht="15" customHeight="1" x14ac:dyDescent="0.2">
      <c r="A1523" s="1013" t="s">
        <v>2025</v>
      </c>
      <c r="B1523" s="1014"/>
      <c r="C1523" s="1014"/>
      <c r="D1523" s="1014"/>
      <c r="E1523" s="1014"/>
      <c r="F1523" s="1014"/>
      <c r="G1523" s="1014"/>
      <c r="H1523" s="1014"/>
      <c r="I1523" s="1014"/>
      <c r="J1523" s="1014"/>
      <c r="K1523" s="1014"/>
      <c r="L1523" s="1014"/>
      <c r="M1523" s="1014"/>
      <c r="N1523" s="1014"/>
      <c r="O1523" s="1014"/>
      <c r="P1523" s="1014"/>
      <c r="Q1523" s="1014"/>
      <c r="R1523" s="1015"/>
      <c r="S1523" s="730" t="s">
        <v>2026</v>
      </c>
      <c r="T1523" s="731"/>
      <c r="U1523" s="731"/>
      <c r="V1523" s="731"/>
      <c r="W1523" s="731"/>
      <c r="X1523" s="731"/>
      <c r="Y1523" s="731"/>
      <c r="Z1523" s="731"/>
      <c r="AA1523" s="731"/>
      <c r="AB1523" s="731"/>
      <c r="AC1523" s="731"/>
      <c r="AD1523" s="731"/>
      <c r="AE1523" s="731"/>
      <c r="AF1523" s="731"/>
      <c r="AG1523" s="731"/>
      <c r="AH1523" s="732"/>
    </row>
    <row r="1524" spans="1:34" ht="44.25" customHeight="1" x14ac:dyDescent="0.2">
      <c r="A1524" s="1016"/>
      <c r="B1524" s="1017"/>
      <c r="C1524" s="1017"/>
      <c r="D1524" s="1017"/>
      <c r="E1524" s="1017"/>
      <c r="F1524" s="1017"/>
      <c r="G1524" s="1017"/>
      <c r="H1524" s="1017"/>
      <c r="I1524" s="1017"/>
      <c r="J1524" s="1017"/>
      <c r="K1524" s="1017"/>
      <c r="L1524" s="1017"/>
      <c r="M1524" s="1017"/>
      <c r="N1524" s="1017"/>
      <c r="O1524" s="1017"/>
      <c r="P1524" s="1017"/>
      <c r="Q1524" s="1017"/>
      <c r="R1524" s="1018"/>
      <c r="S1524" s="730" t="s">
        <v>510</v>
      </c>
      <c r="T1524" s="731"/>
      <c r="U1524" s="731"/>
      <c r="V1524" s="731"/>
      <c r="W1524" s="731"/>
      <c r="X1524" s="731"/>
      <c r="Y1524" s="731"/>
      <c r="Z1524" s="732"/>
      <c r="AA1524" s="730" t="s">
        <v>633</v>
      </c>
      <c r="AB1524" s="731"/>
      <c r="AC1524" s="731"/>
      <c r="AD1524" s="731"/>
      <c r="AE1524" s="731"/>
      <c r="AF1524" s="731"/>
      <c r="AG1524" s="731"/>
      <c r="AH1524" s="732"/>
    </row>
    <row r="1525" spans="1:34" x14ac:dyDescent="0.2">
      <c r="A1525" s="1007" t="s">
        <v>2501</v>
      </c>
      <c r="B1525" s="855"/>
      <c r="C1525" s="855"/>
      <c r="D1525" s="855"/>
      <c r="E1525" s="855"/>
      <c r="F1525" s="855"/>
      <c r="G1525" s="855"/>
      <c r="H1525" s="855"/>
      <c r="I1525" s="855"/>
      <c r="J1525" s="855"/>
      <c r="K1525" s="855"/>
      <c r="L1525" s="855"/>
      <c r="M1525" s="855"/>
      <c r="N1525" s="855"/>
      <c r="O1525" s="855"/>
      <c r="P1525" s="855"/>
      <c r="Q1525" s="855"/>
      <c r="R1525" s="1008"/>
      <c r="S1525" s="733">
        <v>76572</v>
      </c>
      <c r="T1525" s="734"/>
      <c r="U1525" s="734"/>
      <c r="V1525" s="734"/>
      <c r="W1525" s="734"/>
      <c r="X1525" s="734"/>
      <c r="Y1525" s="734"/>
      <c r="Z1525" s="735"/>
      <c r="AA1525" s="1010">
        <v>72497</v>
      </c>
      <c r="AB1525" s="1011"/>
      <c r="AC1525" s="1011"/>
      <c r="AD1525" s="1011"/>
      <c r="AE1525" s="1011"/>
      <c r="AF1525" s="1011"/>
      <c r="AG1525" s="1011"/>
      <c r="AH1525" s="1012"/>
    </row>
    <row r="1526" spans="1:34" x14ac:dyDescent="0.2">
      <c r="A1526" s="1007" t="s">
        <v>2502</v>
      </c>
      <c r="B1526" s="855"/>
      <c r="C1526" s="855"/>
      <c r="D1526" s="855"/>
      <c r="E1526" s="855"/>
      <c r="F1526" s="855"/>
      <c r="G1526" s="855"/>
      <c r="H1526" s="855"/>
      <c r="I1526" s="855"/>
      <c r="J1526" s="855"/>
      <c r="K1526" s="855"/>
      <c r="L1526" s="855"/>
      <c r="M1526" s="855"/>
      <c r="N1526" s="855"/>
      <c r="O1526" s="855"/>
      <c r="P1526" s="855"/>
      <c r="Q1526" s="855"/>
      <c r="R1526" s="1008"/>
      <c r="S1526" s="733">
        <v>22571</v>
      </c>
      <c r="T1526" s="734"/>
      <c r="U1526" s="734"/>
      <c r="V1526" s="734"/>
      <c r="W1526" s="734"/>
      <c r="X1526" s="734"/>
      <c r="Y1526" s="734"/>
      <c r="Z1526" s="735"/>
      <c r="AA1526" s="733">
        <v>63117</v>
      </c>
      <c r="AB1526" s="734"/>
      <c r="AC1526" s="734"/>
      <c r="AD1526" s="734"/>
      <c r="AE1526" s="734"/>
      <c r="AF1526" s="734"/>
      <c r="AG1526" s="734"/>
      <c r="AH1526" s="735"/>
    </row>
    <row r="1527" spans="1:34" x14ac:dyDescent="0.2">
      <c r="A1527" s="1007" t="s">
        <v>2503</v>
      </c>
      <c r="B1527" s="855"/>
      <c r="C1527" s="855"/>
      <c r="D1527" s="855"/>
      <c r="E1527" s="855"/>
      <c r="F1527" s="855"/>
      <c r="G1527" s="855"/>
      <c r="H1527" s="855"/>
      <c r="I1527" s="855"/>
      <c r="J1527" s="855"/>
      <c r="K1527" s="855"/>
      <c r="L1527" s="855"/>
      <c r="M1527" s="855"/>
      <c r="N1527" s="855"/>
      <c r="O1527" s="855"/>
      <c r="P1527" s="855"/>
      <c r="Q1527" s="855"/>
      <c r="R1527" s="1008"/>
      <c r="S1527" s="733">
        <v>249875</v>
      </c>
      <c r="T1527" s="734"/>
      <c r="U1527" s="734"/>
      <c r="V1527" s="734"/>
      <c r="W1527" s="734"/>
      <c r="X1527" s="734"/>
      <c r="Y1527" s="734"/>
      <c r="Z1527" s="735"/>
      <c r="AA1527" s="733">
        <v>185749</v>
      </c>
      <c r="AB1527" s="734"/>
      <c r="AC1527" s="734"/>
      <c r="AD1527" s="734"/>
      <c r="AE1527" s="734"/>
      <c r="AF1527" s="734"/>
      <c r="AG1527" s="734"/>
      <c r="AH1527" s="735"/>
    </row>
    <row r="1528" spans="1:34" x14ac:dyDescent="0.2">
      <c r="A1528" s="1007" t="s">
        <v>2504</v>
      </c>
      <c r="B1528" s="855"/>
      <c r="C1528" s="855"/>
      <c r="D1528" s="855"/>
      <c r="E1528" s="855"/>
      <c r="F1528" s="855"/>
      <c r="G1528" s="855"/>
      <c r="H1528" s="855"/>
      <c r="I1528" s="855"/>
      <c r="J1528" s="855"/>
      <c r="K1528" s="855"/>
      <c r="L1528" s="855"/>
      <c r="M1528" s="855"/>
      <c r="N1528" s="855"/>
      <c r="O1528" s="855"/>
      <c r="P1528" s="855"/>
      <c r="Q1528" s="855"/>
      <c r="R1528" s="1008"/>
      <c r="S1528" s="733">
        <v>2970632</v>
      </c>
      <c r="T1528" s="734"/>
      <c r="U1528" s="734"/>
      <c r="V1528" s="734"/>
      <c r="W1528" s="734"/>
      <c r="X1528" s="734"/>
      <c r="Y1528" s="734"/>
      <c r="Z1528" s="735"/>
      <c r="AA1528" s="733">
        <v>2854311</v>
      </c>
      <c r="AB1528" s="734"/>
      <c r="AC1528" s="734"/>
      <c r="AD1528" s="734"/>
      <c r="AE1528" s="734"/>
      <c r="AF1528" s="734"/>
      <c r="AG1528" s="734"/>
      <c r="AH1528" s="735"/>
    </row>
    <row r="1529" spans="1:34" x14ac:dyDescent="0.2">
      <c r="A1529" s="1007" t="s">
        <v>2483</v>
      </c>
      <c r="B1529" s="855"/>
      <c r="C1529" s="855"/>
      <c r="D1529" s="855"/>
      <c r="E1529" s="855"/>
      <c r="F1529" s="855"/>
      <c r="G1529" s="855"/>
      <c r="H1529" s="855"/>
      <c r="I1529" s="855"/>
      <c r="J1529" s="855"/>
      <c r="K1529" s="855"/>
      <c r="L1529" s="855"/>
      <c r="M1529" s="855"/>
      <c r="N1529" s="855"/>
      <c r="O1529" s="855"/>
      <c r="P1529" s="855"/>
      <c r="Q1529" s="855"/>
      <c r="R1529" s="1008"/>
      <c r="S1529" s="733">
        <v>20315</v>
      </c>
      <c r="T1529" s="734"/>
      <c r="U1529" s="734"/>
      <c r="V1529" s="734"/>
      <c r="W1529" s="734"/>
      <c r="X1529" s="734"/>
      <c r="Y1529" s="734"/>
      <c r="Z1529" s="735"/>
      <c r="AA1529" s="733">
        <v>0</v>
      </c>
      <c r="AB1529" s="734"/>
      <c r="AC1529" s="734"/>
      <c r="AD1529" s="734"/>
      <c r="AE1529" s="734"/>
      <c r="AF1529" s="734"/>
      <c r="AG1529" s="734"/>
      <c r="AH1529" s="735"/>
    </row>
    <row r="1530" spans="1:34" hidden="1" x14ac:dyDescent="0.2">
      <c r="A1530" s="1007"/>
      <c r="B1530" s="855"/>
      <c r="C1530" s="855"/>
      <c r="D1530" s="855"/>
      <c r="E1530" s="855"/>
      <c r="F1530" s="855"/>
      <c r="G1530" s="855"/>
      <c r="H1530" s="855"/>
      <c r="I1530" s="855"/>
      <c r="J1530" s="855"/>
      <c r="K1530" s="855"/>
      <c r="L1530" s="855"/>
      <c r="M1530" s="855"/>
      <c r="N1530" s="855"/>
      <c r="O1530" s="855"/>
      <c r="P1530" s="855"/>
      <c r="Q1530" s="855"/>
      <c r="R1530" s="1008"/>
      <c r="S1530" s="733"/>
      <c r="T1530" s="734"/>
      <c r="U1530" s="734"/>
      <c r="V1530" s="734"/>
      <c r="W1530" s="734"/>
      <c r="X1530" s="734"/>
      <c r="Y1530" s="734"/>
      <c r="Z1530" s="735"/>
      <c r="AA1530" s="733"/>
      <c r="AB1530" s="734"/>
      <c r="AC1530" s="734"/>
      <c r="AD1530" s="734"/>
      <c r="AE1530" s="734"/>
      <c r="AF1530" s="734"/>
      <c r="AG1530" s="734"/>
      <c r="AH1530" s="735"/>
    </row>
    <row r="1531" spans="1:34" hidden="1" x14ac:dyDescent="0.2">
      <c r="A1531" s="1007"/>
      <c r="B1531" s="855"/>
      <c r="C1531" s="855"/>
      <c r="D1531" s="855"/>
      <c r="E1531" s="855"/>
      <c r="F1531" s="855"/>
      <c r="G1531" s="855"/>
      <c r="H1531" s="855"/>
      <c r="I1531" s="855"/>
      <c r="J1531" s="855"/>
      <c r="K1531" s="855"/>
      <c r="L1531" s="855"/>
      <c r="M1531" s="855"/>
      <c r="N1531" s="855"/>
      <c r="O1531" s="855"/>
      <c r="P1531" s="855"/>
      <c r="Q1531" s="855"/>
      <c r="R1531" s="1008"/>
      <c r="S1531" s="733"/>
      <c r="T1531" s="734"/>
      <c r="U1531" s="734"/>
      <c r="V1531" s="734"/>
      <c r="W1531" s="734"/>
      <c r="X1531" s="734"/>
      <c r="Y1531" s="734"/>
      <c r="Z1531" s="735"/>
      <c r="AA1531" s="733"/>
      <c r="AB1531" s="734"/>
      <c r="AC1531" s="734"/>
      <c r="AD1531" s="734"/>
      <c r="AE1531" s="734"/>
      <c r="AF1531" s="734"/>
      <c r="AG1531" s="734"/>
      <c r="AH1531" s="735"/>
    </row>
    <row r="1532" spans="1:34" hidden="1" x14ac:dyDescent="0.2">
      <c r="A1532" s="1007"/>
      <c r="B1532" s="855"/>
      <c r="C1532" s="855"/>
      <c r="D1532" s="855"/>
      <c r="E1532" s="855"/>
      <c r="F1532" s="855"/>
      <c r="G1532" s="855"/>
      <c r="H1532" s="855"/>
      <c r="I1532" s="855"/>
      <c r="J1532" s="855"/>
      <c r="K1532" s="855"/>
      <c r="L1532" s="855"/>
      <c r="M1532" s="855"/>
      <c r="N1532" s="855"/>
      <c r="O1532" s="855"/>
      <c r="P1532" s="855"/>
      <c r="Q1532" s="855"/>
      <c r="R1532" s="1008"/>
      <c r="S1532" s="733"/>
      <c r="T1532" s="734"/>
      <c r="U1532" s="734"/>
      <c r="V1532" s="734"/>
      <c r="W1532" s="734"/>
      <c r="X1532" s="734"/>
      <c r="Y1532" s="734"/>
      <c r="Z1532" s="735"/>
      <c r="AA1532" s="733"/>
      <c r="AB1532" s="734"/>
      <c r="AC1532" s="734"/>
      <c r="AD1532" s="734"/>
      <c r="AE1532" s="734"/>
      <c r="AF1532" s="734"/>
      <c r="AG1532" s="734"/>
      <c r="AH1532" s="735"/>
    </row>
    <row r="1533" spans="1:34" ht="20.25" customHeight="1" x14ac:dyDescent="0.2">
      <c r="A1533" s="477"/>
      <c r="B1533" s="477"/>
      <c r="C1533" s="477"/>
      <c r="D1533" s="477"/>
      <c r="E1533" s="477"/>
      <c r="F1533" s="477"/>
      <c r="G1533" s="477"/>
      <c r="H1533" s="477"/>
      <c r="I1533" s="477"/>
      <c r="J1533" s="477"/>
      <c r="K1533" s="477"/>
      <c r="L1533" s="477"/>
      <c r="M1533" s="477"/>
      <c r="N1533" s="477"/>
      <c r="O1533" s="477"/>
      <c r="P1533" s="477"/>
      <c r="Q1533" s="477"/>
      <c r="R1533" s="477"/>
      <c r="S1533" s="452"/>
      <c r="T1533" s="452"/>
      <c r="U1533" s="452"/>
      <c r="V1533" s="452"/>
      <c r="W1533" s="452"/>
      <c r="X1533" s="452"/>
      <c r="Y1533" s="452"/>
      <c r="Z1533" s="452"/>
      <c r="AA1533" s="452"/>
      <c r="AB1533" s="452"/>
      <c r="AC1533" s="452"/>
      <c r="AD1533" s="452"/>
      <c r="AE1533" s="452"/>
      <c r="AF1533" s="452"/>
      <c r="AG1533" s="452"/>
      <c r="AH1533" s="452"/>
    </row>
    <row r="1534" spans="1:34" x14ac:dyDescent="0.2">
      <c r="A1534" s="451"/>
      <c r="B1534" s="451"/>
      <c r="C1534" s="451"/>
      <c r="D1534" s="451"/>
      <c r="E1534" s="451"/>
      <c r="F1534" s="451"/>
      <c r="G1534" s="451"/>
      <c r="H1534" s="451"/>
      <c r="I1534" s="451"/>
      <c r="J1534" s="451"/>
      <c r="K1534" s="451"/>
      <c r="L1534" s="451"/>
      <c r="M1534" s="451"/>
      <c r="N1534" s="451"/>
      <c r="O1534" s="473"/>
      <c r="P1534" s="473"/>
      <c r="Q1534" s="473"/>
      <c r="R1534" s="473"/>
      <c r="S1534" s="452"/>
      <c r="T1534" s="452"/>
      <c r="U1534" s="452"/>
      <c r="V1534" s="452"/>
      <c r="W1534" s="452"/>
      <c r="X1534" s="452"/>
      <c r="Y1534" s="452"/>
      <c r="Z1534" s="452"/>
      <c r="AA1534" s="452"/>
      <c r="AB1534" s="452"/>
      <c r="AC1534" s="452"/>
      <c r="AD1534" s="452"/>
      <c r="AE1534" s="452"/>
      <c r="AF1534" s="452"/>
      <c r="AG1534" s="452"/>
      <c r="AH1534" s="452"/>
    </row>
    <row r="1535" spans="1:34" ht="28.5" hidden="1" customHeight="1" x14ac:dyDescent="0.2">
      <c r="A1535" s="729" t="s">
        <v>2027</v>
      </c>
      <c r="B1535" s="729"/>
      <c r="C1535" s="729"/>
      <c r="D1535" s="729"/>
      <c r="E1535" s="729"/>
      <c r="F1535" s="729"/>
      <c r="G1535" s="729"/>
      <c r="H1535" s="729"/>
      <c r="I1535" s="729"/>
      <c r="J1535" s="729"/>
      <c r="K1535" s="729"/>
      <c r="L1535" s="729"/>
      <c r="M1535" s="729"/>
      <c r="N1535" s="729"/>
      <c r="O1535" s="729"/>
      <c r="P1535" s="729"/>
      <c r="Q1535" s="729"/>
      <c r="R1535" s="729"/>
      <c r="S1535" s="729"/>
      <c r="T1535" s="729"/>
      <c r="U1535" s="729"/>
      <c r="V1535" s="729"/>
      <c r="W1535" s="729"/>
      <c r="X1535" s="729"/>
      <c r="Y1535" s="729"/>
      <c r="Z1535" s="729"/>
      <c r="AA1535" s="729"/>
      <c r="AB1535" s="729"/>
      <c r="AC1535" s="729"/>
      <c r="AD1535" s="729"/>
      <c r="AE1535" s="729"/>
      <c r="AF1535" s="729"/>
      <c r="AG1535" s="729"/>
      <c r="AH1535" s="729"/>
    </row>
    <row r="1536" spans="1:34" ht="45" customHeight="1" x14ac:dyDescent="0.2">
      <c r="A1536" s="984" t="s">
        <v>2510</v>
      </c>
      <c r="B1536" s="984"/>
      <c r="C1536" s="984"/>
      <c r="D1536" s="984"/>
      <c r="E1536" s="984"/>
      <c r="F1536" s="984"/>
      <c r="G1536" s="984"/>
      <c r="H1536" s="984"/>
      <c r="I1536" s="984" t="s">
        <v>1861</v>
      </c>
      <c r="J1536" s="984"/>
      <c r="K1536" s="984"/>
      <c r="L1536" s="984" t="s">
        <v>2511</v>
      </c>
      <c r="M1536" s="984"/>
      <c r="N1536" s="984"/>
      <c r="O1536" s="984"/>
      <c r="P1536" s="984"/>
      <c r="Q1536" s="984"/>
      <c r="R1536" s="984" t="s">
        <v>2512</v>
      </c>
      <c r="S1536" s="984"/>
      <c r="T1536" s="984"/>
      <c r="U1536" s="984" t="s">
        <v>2518</v>
      </c>
      <c r="V1536" s="984"/>
      <c r="W1536" s="984"/>
      <c r="X1536" s="984"/>
      <c r="Y1536" s="984"/>
      <c r="Z1536" s="1009" t="s">
        <v>2516</v>
      </c>
      <c r="AA1536" s="1009"/>
      <c r="AB1536" s="1009"/>
      <c r="AC1536" s="1009"/>
      <c r="AD1536" s="984" t="s">
        <v>2521</v>
      </c>
      <c r="AE1536" s="984"/>
      <c r="AF1536" s="984"/>
      <c r="AG1536" s="984"/>
      <c r="AH1536" s="984"/>
    </row>
    <row r="1537" spans="1:35" hidden="1" x14ac:dyDescent="0.2">
      <c r="A1537" s="985" t="s">
        <v>2028</v>
      </c>
      <c r="B1537" s="985"/>
      <c r="C1537" s="985"/>
      <c r="D1537" s="985"/>
      <c r="E1537" s="985"/>
      <c r="F1537" s="985"/>
      <c r="G1537" s="474"/>
      <c r="H1537" s="985" t="s">
        <v>2029</v>
      </c>
      <c r="I1537" s="985"/>
      <c r="J1537" s="985"/>
      <c r="K1537" s="985"/>
      <c r="L1537" s="985"/>
      <c r="M1537" s="985"/>
      <c r="N1537" s="985"/>
      <c r="O1537" s="985"/>
      <c r="P1537" s="985"/>
      <c r="Q1537" s="985"/>
      <c r="R1537" s="985"/>
      <c r="S1537" s="985"/>
      <c r="T1537" s="985"/>
      <c r="U1537" s="985"/>
      <c r="V1537" s="985"/>
      <c r="W1537" s="985"/>
      <c r="X1537" s="985"/>
      <c r="Y1537" s="985"/>
      <c r="Z1537" s="985"/>
      <c r="AA1537" s="985"/>
      <c r="AB1537" s="985"/>
      <c r="AC1537" s="985"/>
      <c r="AD1537" s="985"/>
      <c r="AE1537" s="985"/>
      <c r="AF1537" s="985"/>
      <c r="AG1537" s="985"/>
      <c r="AH1537" s="985"/>
    </row>
    <row r="1538" spans="1:35" ht="54" hidden="1" customHeight="1" x14ac:dyDescent="0.2">
      <c r="A1538" s="424"/>
      <c r="B1538" s="984" t="s">
        <v>2030</v>
      </c>
      <c r="C1538" s="984"/>
      <c r="D1538" s="984"/>
      <c r="E1538" s="984" t="s">
        <v>2031</v>
      </c>
      <c r="F1538" s="984"/>
      <c r="G1538" s="984"/>
      <c r="H1538" s="984"/>
      <c r="I1538" s="984"/>
      <c r="J1538" s="475"/>
      <c r="K1538" s="475"/>
      <c r="L1538" s="475"/>
      <c r="M1538" s="424"/>
      <c r="N1538" s="475"/>
      <c r="O1538" s="475"/>
      <c r="P1538" s="475"/>
      <c r="Q1538" s="475"/>
      <c r="R1538" s="475"/>
      <c r="S1538" s="475"/>
      <c r="T1538" s="475"/>
      <c r="U1538" s="475"/>
      <c r="V1538" s="475"/>
      <c r="W1538" s="475"/>
      <c r="X1538" s="475"/>
      <c r="Y1538" s="475"/>
      <c r="Z1538" s="475"/>
      <c r="AA1538" s="475"/>
      <c r="AB1538" s="475"/>
      <c r="AC1538" s="475"/>
      <c r="AD1538" s="475"/>
      <c r="AE1538" s="475"/>
      <c r="AF1538" s="475"/>
      <c r="AG1538" s="475"/>
      <c r="AH1538" s="475"/>
      <c r="AI1538" s="342"/>
    </row>
    <row r="1539" spans="1:35" ht="15" hidden="1" customHeight="1" x14ac:dyDescent="0.2">
      <c r="A1539" s="424"/>
      <c r="B1539" s="984">
        <v>1</v>
      </c>
      <c r="C1539" s="984"/>
      <c r="D1539" s="984"/>
      <c r="E1539" s="985" t="s">
        <v>2032</v>
      </c>
      <c r="F1539" s="985"/>
      <c r="G1539" s="985"/>
      <c r="H1539" s="985"/>
      <c r="I1539" s="985"/>
      <c r="J1539" s="476"/>
      <c r="K1539" s="476"/>
      <c r="L1539" s="476"/>
      <c r="M1539" s="476"/>
      <c r="N1539" s="476"/>
      <c r="O1539" s="476"/>
      <c r="P1539" s="476"/>
      <c r="Q1539" s="476"/>
      <c r="R1539" s="476"/>
      <c r="S1539" s="476"/>
      <c r="T1539" s="476"/>
      <c r="U1539" s="475"/>
      <c r="V1539" s="475"/>
      <c r="W1539" s="475"/>
      <c r="X1539" s="475"/>
      <c r="Y1539" s="475"/>
      <c r="Z1539" s="475"/>
      <c r="AA1539" s="475"/>
      <c r="AB1539" s="475"/>
      <c r="AC1539" s="475"/>
      <c r="AD1539" s="475"/>
      <c r="AE1539" s="475"/>
      <c r="AF1539" s="475"/>
      <c r="AG1539" s="475"/>
      <c r="AH1539" s="475"/>
      <c r="AI1539" s="342"/>
    </row>
    <row r="1540" spans="1:35" ht="15" hidden="1" customHeight="1" x14ac:dyDescent="0.2">
      <c r="A1540" s="424"/>
      <c r="B1540" s="984">
        <v>2</v>
      </c>
      <c r="C1540" s="984"/>
      <c r="D1540" s="984"/>
      <c r="E1540" s="985" t="s">
        <v>2033</v>
      </c>
      <c r="F1540" s="985"/>
      <c r="G1540" s="985"/>
      <c r="H1540" s="985"/>
      <c r="I1540" s="985"/>
      <c r="J1540" s="476"/>
      <c r="K1540" s="476"/>
      <c r="L1540" s="476"/>
      <c r="M1540" s="476"/>
      <c r="N1540" s="476"/>
      <c r="O1540" s="476"/>
      <c r="P1540" s="476"/>
      <c r="Q1540" s="476"/>
      <c r="R1540" s="476"/>
      <c r="S1540" s="476"/>
      <c r="T1540" s="476"/>
      <c r="U1540" s="475"/>
      <c r="V1540" s="475"/>
      <c r="W1540" s="475"/>
      <c r="X1540" s="475"/>
      <c r="Y1540" s="475"/>
      <c r="Z1540" s="475"/>
      <c r="AA1540" s="475"/>
      <c r="AB1540" s="475"/>
      <c r="AC1540" s="475"/>
      <c r="AD1540" s="475"/>
      <c r="AE1540" s="475"/>
      <c r="AF1540" s="475"/>
      <c r="AG1540" s="475"/>
      <c r="AH1540" s="475"/>
      <c r="AI1540" s="342"/>
    </row>
    <row r="1541" spans="1:35" ht="15" hidden="1" customHeight="1" x14ac:dyDescent="0.2">
      <c r="A1541" s="424"/>
      <c r="B1541" s="984">
        <v>3</v>
      </c>
      <c r="C1541" s="984"/>
      <c r="D1541" s="984"/>
      <c r="E1541" s="985" t="s">
        <v>2034</v>
      </c>
      <c r="F1541" s="985"/>
      <c r="G1541" s="985"/>
      <c r="H1541" s="985"/>
      <c r="I1541" s="985"/>
      <c r="J1541" s="476"/>
      <c r="K1541" s="476"/>
      <c r="L1541" s="476"/>
      <c r="M1541" s="476"/>
      <c r="N1541" s="476"/>
      <c r="O1541" s="476"/>
      <c r="P1541" s="476"/>
      <c r="Q1541" s="476"/>
      <c r="R1541" s="476"/>
      <c r="S1541" s="476"/>
      <c r="T1541" s="476"/>
      <c r="U1541" s="475"/>
      <c r="V1541" s="475"/>
      <c r="W1541" s="475"/>
      <c r="X1541" s="475"/>
      <c r="Y1541" s="475"/>
      <c r="Z1541" s="475"/>
      <c r="AA1541" s="475"/>
      <c r="AB1541" s="475"/>
      <c r="AC1541" s="475"/>
      <c r="AD1541" s="475"/>
      <c r="AE1541" s="475"/>
      <c r="AF1541" s="475"/>
      <c r="AG1541" s="475"/>
      <c r="AH1541" s="475"/>
      <c r="AI1541" s="342"/>
    </row>
    <row r="1542" spans="1:35" ht="15" hidden="1" customHeight="1" x14ac:dyDescent="0.2">
      <c r="A1542" s="424"/>
      <c r="B1542" s="984">
        <v>4</v>
      </c>
      <c r="C1542" s="984"/>
      <c r="D1542" s="984"/>
      <c r="E1542" s="985" t="s">
        <v>2035</v>
      </c>
      <c r="F1542" s="985"/>
      <c r="G1542" s="985"/>
      <c r="H1542" s="985"/>
      <c r="I1542" s="985"/>
      <c r="J1542" s="476"/>
      <c r="K1542" s="476"/>
      <c r="L1542" s="476"/>
      <c r="M1542" s="476"/>
      <c r="N1542" s="476"/>
      <c r="O1542" s="476"/>
      <c r="P1542" s="476"/>
      <c r="Q1542" s="476"/>
      <c r="R1542" s="476"/>
      <c r="S1542" s="476"/>
      <c r="T1542" s="476"/>
      <c r="U1542" s="475"/>
      <c r="V1542" s="475"/>
      <c r="W1542" s="475"/>
      <c r="X1542" s="475"/>
      <c r="Y1542" s="475"/>
      <c r="Z1542" s="475"/>
      <c r="AA1542" s="475"/>
      <c r="AB1542" s="475"/>
      <c r="AC1542" s="475"/>
      <c r="AD1542" s="475"/>
      <c r="AE1542" s="475"/>
      <c r="AF1542" s="475"/>
      <c r="AG1542" s="475"/>
      <c r="AH1542" s="475"/>
      <c r="AI1542" s="342"/>
    </row>
    <row r="1543" spans="1:35" ht="15" hidden="1" customHeight="1" x14ac:dyDescent="0.2">
      <c r="A1543" s="424"/>
      <c r="B1543" s="984">
        <v>5</v>
      </c>
      <c r="C1543" s="984"/>
      <c r="D1543" s="984"/>
      <c r="E1543" s="985" t="s">
        <v>2036</v>
      </c>
      <c r="F1543" s="985"/>
      <c r="G1543" s="985"/>
      <c r="H1543" s="985"/>
      <c r="I1543" s="985"/>
      <c r="J1543" s="476"/>
      <c r="K1543" s="476"/>
      <c r="L1543" s="476"/>
      <c r="M1543" s="476"/>
      <c r="N1543" s="476"/>
      <c r="O1543" s="476"/>
      <c r="P1543" s="476"/>
      <c r="Q1543" s="476"/>
      <c r="R1543" s="476"/>
      <c r="S1543" s="476"/>
      <c r="T1543" s="476"/>
      <c r="U1543" s="475"/>
      <c r="V1543" s="475"/>
      <c r="W1543" s="475"/>
      <c r="X1543" s="475"/>
      <c r="Y1543" s="475"/>
      <c r="Z1543" s="475"/>
      <c r="AA1543" s="475"/>
      <c r="AB1543" s="475"/>
      <c r="AC1543" s="475"/>
      <c r="AD1543" s="475"/>
      <c r="AE1543" s="475"/>
      <c r="AF1543" s="475"/>
      <c r="AG1543" s="475"/>
      <c r="AH1543" s="475"/>
      <c r="AI1543" s="342"/>
    </row>
    <row r="1544" spans="1:35" hidden="1" x14ac:dyDescent="0.2">
      <c r="A1544" s="424"/>
      <c r="B1544" s="984">
        <v>6</v>
      </c>
      <c r="C1544" s="984"/>
      <c r="D1544" s="984"/>
      <c r="E1544" s="985" t="s">
        <v>2037</v>
      </c>
      <c r="F1544" s="985"/>
      <c r="G1544" s="985"/>
      <c r="H1544" s="985"/>
      <c r="I1544" s="985"/>
      <c r="J1544" s="475"/>
      <c r="K1544" s="475"/>
      <c r="L1544" s="475"/>
      <c r="M1544" s="475"/>
      <c r="N1544" s="475"/>
      <c r="O1544" s="475"/>
      <c r="P1544" s="475"/>
      <c r="Q1544" s="475"/>
      <c r="R1544" s="475"/>
      <c r="S1544" s="475"/>
      <c r="T1544" s="475"/>
      <c r="U1544" s="475"/>
      <c r="V1544" s="475"/>
      <c r="W1544" s="475"/>
      <c r="X1544" s="475"/>
      <c r="Y1544" s="475"/>
      <c r="Z1544" s="475"/>
      <c r="AA1544" s="475"/>
      <c r="AB1544" s="475"/>
      <c r="AC1544" s="475"/>
      <c r="AD1544" s="475"/>
      <c r="AE1544" s="475"/>
      <c r="AF1544" s="475"/>
      <c r="AG1544" s="475"/>
      <c r="AH1544" s="475"/>
      <c r="AI1544" s="342"/>
    </row>
    <row r="1545" spans="1:35" hidden="1" x14ac:dyDescent="0.2">
      <c r="A1545" s="424"/>
      <c r="B1545" s="984">
        <v>7</v>
      </c>
      <c r="C1545" s="984"/>
      <c r="D1545" s="984"/>
      <c r="E1545" s="985" t="s">
        <v>2038</v>
      </c>
      <c r="F1545" s="985"/>
      <c r="G1545" s="985"/>
      <c r="H1545" s="985"/>
      <c r="I1545" s="985"/>
      <c r="J1545" s="424"/>
      <c r="K1545" s="424"/>
      <c r="L1545" s="424"/>
      <c r="M1545" s="424"/>
      <c r="N1545" s="424"/>
      <c r="O1545" s="424"/>
      <c r="P1545" s="424"/>
      <c r="Q1545" s="424"/>
      <c r="R1545" s="424"/>
      <c r="S1545" s="424"/>
      <c r="T1545" s="424"/>
      <c r="U1545" s="424"/>
      <c r="V1545" s="424"/>
      <c r="W1545" s="424"/>
      <c r="X1545" s="424"/>
      <c r="Y1545" s="424"/>
      <c r="Z1545" s="424"/>
      <c r="AA1545" s="424"/>
      <c r="AB1545" s="424"/>
      <c r="AC1545" s="424"/>
      <c r="AD1545" s="424"/>
      <c r="AE1545" s="424"/>
      <c r="AF1545" s="424"/>
      <c r="AG1545" s="424"/>
      <c r="AH1545" s="424"/>
    </row>
    <row r="1546" spans="1:35" hidden="1" x14ac:dyDescent="0.2">
      <c r="A1546" s="424"/>
      <c r="B1546" s="984">
        <v>8</v>
      </c>
      <c r="C1546" s="984"/>
      <c r="D1546" s="984"/>
      <c r="E1546" s="985" t="s">
        <v>2039</v>
      </c>
      <c r="F1546" s="985"/>
      <c r="G1546" s="985"/>
      <c r="H1546" s="985"/>
      <c r="I1546" s="985"/>
      <c r="J1546" s="424"/>
      <c r="K1546" s="424"/>
      <c r="L1546" s="424"/>
      <c r="M1546" s="424"/>
      <c r="N1546" s="424"/>
      <c r="O1546" s="424"/>
      <c r="P1546" s="424"/>
      <c r="Q1546" s="424"/>
      <c r="R1546" s="424"/>
      <c r="S1546" s="424"/>
      <c r="T1546" s="424"/>
      <c r="U1546" s="424"/>
      <c r="V1546" s="424"/>
      <c r="W1546" s="424"/>
      <c r="X1546" s="424"/>
      <c r="Y1546" s="424"/>
      <c r="Z1546" s="424"/>
      <c r="AA1546" s="424"/>
      <c r="AB1546" s="424"/>
      <c r="AC1546" s="424"/>
      <c r="AD1546" s="424"/>
      <c r="AE1546" s="424"/>
      <c r="AF1546" s="424"/>
      <c r="AG1546" s="424"/>
      <c r="AH1546" s="424"/>
    </row>
    <row r="1547" spans="1:35" hidden="1" x14ac:dyDescent="0.2">
      <c r="A1547" s="424"/>
      <c r="B1547" s="984">
        <v>9</v>
      </c>
      <c r="C1547" s="984"/>
      <c r="D1547" s="984"/>
      <c r="E1547" s="985" t="s">
        <v>2040</v>
      </c>
      <c r="F1547" s="985"/>
      <c r="G1547" s="985"/>
      <c r="H1547" s="985"/>
      <c r="I1547" s="985"/>
      <c r="J1547" s="424"/>
      <c r="K1547" s="424"/>
      <c r="L1547" s="424"/>
      <c r="M1547" s="424"/>
      <c r="N1547" s="424"/>
      <c r="O1547" s="424"/>
      <c r="P1547" s="424"/>
      <c r="Q1547" s="424"/>
      <c r="R1547" s="424"/>
      <c r="S1547" s="424"/>
      <c r="T1547" s="424"/>
      <c r="U1547" s="424"/>
      <c r="V1547" s="424"/>
      <c r="W1547" s="424"/>
      <c r="X1547" s="424"/>
      <c r="Y1547" s="424"/>
      <c r="Z1547" s="424"/>
      <c r="AA1547" s="424"/>
      <c r="AB1547" s="424"/>
      <c r="AC1547" s="424"/>
      <c r="AD1547" s="424"/>
      <c r="AE1547" s="424"/>
      <c r="AF1547" s="424"/>
      <c r="AG1547" s="424"/>
      <c r="AH1547" s="424"/>
    </row>
    <row r="1548" spans="1:35" hidden="1" x14ac:dyDescent="0.2">
      <c r="A1548" s="424"/>
      <c r="B1548" s="984">
        <v>10</v>
      </c>
      <c r="C1548" s="984"/>
      <c r="D1548" s="984"/>
      <c r="E1548" s="985" t="s">
        <v>2041</v>
      </c>
      <c r="F1548" s="985"/>
      <c r="G1548" s="985"/>
      <c r="H1548" s="985"/>
      <c r="I1548" s="985"/>
      <c r="J1548" s="424"/>
      <c r="K1548" s="424"/>
      <c r="L1548" s="424"/>
      <c r="M1548" s="424"/>
      <c r="N1548" s="424"/>
      <c r="O1548" s="424"/>
      <c r="P1548" s="424"/>
      <c r="Q1548" s="424"/>
      <c r="R1548" s="424"/>
      <c r="S1548" s="424"/>
      <c r="T1548" s="424"/>
      <c r="U1548" s="424"/>
      <c r="V1548" s="424"/>
      <c r="W1548" s="424"/>
      <c r="X1548" s="424"/>
      <c r="Y1548" s="424"/>
      <c r="Z1548" s="424"/>
      <c r="AA1548" s="424"/>
      <c r="AB1548" s="424"/>
      <c r="AC1548" s="424"/>
      <c r="AD1548" s="424"/>
      <c r="AE1548" s="424"/>
      <c r="AF1548" s="424"/>
      <c r="AG1548" s="424"/>
      <c r="AH1548" s="424"/>
    </row>
    <row r="1549" spans="1:35" hidden="1" x14ac:dyDescent="0.2">
      <c r="A1549" s="424"/>
      <c r="B1549" s="984">
        <v>11</v>
      </c>
      <c r="C1549" s="984"/>
      <c r="D1549" s="984"/>
      <c r="E1549" s="985" t="s">
        <v>2042</v>
      </c>
      <c r="F1549" s="985"/>
      <c r="G1549" s="985"/>
      <c r="H1549" s="985"/>
      <c r="I1549" s="985"/>
      <c r="J1549" s="424"/>
      <c r="K1549" s="424"/>
      <c r="L1549" s="424"/>
      <c r="M1549" s="424"/>
      <c r="N1549" s="424"/>
      <c r="O1549" s="424"/>
      <c r="P1549" s="424"/>
      <c r="Q1549" s="424"/>
      <c r="R1549" s="424"/>
      <c r="S1549" s="424"/>
      <c r="T1549" s="424"/>
      <c r="U1549" s="424"/>
      <c r="V1549" s="424"/>
      <c r="W1549" s="424"/>
      <c r="X1549" s="424"/>
      <c r="Y1549" s="424"/>
      <c r="Z1549" s="424"/>
      <c r="AA1549" s="424"/>
      <c r="AB1549" s="424"/>
      <c r="AC1549" s="424"/>
      <c r="AD1549" s="424"/>
      <c r="AE1549" s="424"/>
      <c r="AF1549" s="424"/>
      <c r="AG1549" s="424"/>
      <c r="AH1549" s="424"/>
    </row>
    <row r="1550" spans="1:35" ht="26.25" customHeight="1" x14ac:dyDescent="0.2">
      <c r="A1550" s="984" t="s">
        <v>2513</v>
      </c>
      <c r="B1550" s="984"/>
      <c r="C1550" s="984"/>
      <c r="D1550" s="984"/>
      <c r="E1550" s="984"/>
      <c r="F1550" s="984"/>
      <c r="G1550" s="984"/>
      <c r="H1550" s="984"/>
      <c r="I1550" s="1005" t="s">
        <v>2514</v>
      </c>
      <c r="J1550" s="1005"/>
      <c r="K1550" s="1005"/>
      <c r="L1550" s="1005" t="s">
        <v>2515</v>
      </c>
      <c r="M1550" s="1005"/>
      <c r="N1550" s="1005"/>
      <c r="O1550" s="1005"/>
      <c r="P1550" s="1005"/>
      <c r="Q1550" s="1005"/>
      <c r="R1550" s="1005">
        <v>2015</v>
      </c>
      <c r="S1550" s="1005"/>
      <c r="T1550" s="1005"/>
      <c r="U1550" s="1006">
        <v>700000</v>
      </c>
      <c r="V1550" s="1006"/>
      <c r="W1550" s="1006"/>
      <c r="X1550" s="1006"/>
      <c r="Y1550" s="1006"/>
      <c r="Z1550" s="1006">
        <v>560000</v>
      </c>
      <c r="AA1550" s="1006"/>
      <c r="AB1550" s="1006"/>
      <c r="AC1550" s="1006"/>
      <c r="AD1550" s="1006">
        <v>1260000</v>
      </c>
      <c r="AE1550" s="1006"/>
      <c r="AF1550" s="1006"/>
      <c r="AG1550" s="1006"/>
      <c r="AH1550" s="1006"/>
    </row>
    <row r="1551" spans="1:35" ht="26.25" customHeight="1" x14ac:dyDescent="0.2">
      <c r="A1551" s="478"/>
      <c r="B1551" s="478"/>
      <c r="C1551" s="478"/>
      <c r="D1551" s="478"/>
      <c r="E1551" s="478"/>
      <c r="F1551" s="478"/>
      <c r="G1551" s="478"/>
      <c r="H1551" s="478"/>
      <c r="I1551" s="428"/>
      <c r="J1551" s="428"/>
      <c r="K1551" s="428"/>
      <c r="L1551" s="428"/>
      <c r="M1551" s="428"/>
      <c r="N1551" s="428"/>
      <c r="O1551" s="428"/>
      <c r="P1551" s="428"/>
      <c r="Q1551" s="428"/>
      <c r="R1551" s="428"/>
      <c r="S1551" s="428"/>
      <c r="T1551" s="428"/>
      <c r="U1551" s="480"/>
      <c r="V1551" s="480"/>
      <c r="W1551" s="480"/>
      <c r="X1551" s="480"/>
      <c r="Y1551" s="480"/>
      <c r="Z1551" s="480"/>
      <c r="AA1551" s="480"/>
      <c r="AB1551" s="480"/>
      <c r="AC1551" s="480"/>
      <c r="AD1551" s="480"/>
      <c r="AE1551" s="480"/>
      <c r="AF1551" s="480"/>
      <c r="AG1551" s="480"/>
      <c r="AH1551" s="480"/>
    </row>
    <row r="1552" spans="1:35" ht="24" customHeight="1" x14ac:dyDescent="0.2"/>
    <row r="1553" spans="1:37" x14ac:dyDescent="0.2">
      <c r="A1553" s="447" t="s">
        <v>1902</v>
      </c>
      <c r="B1553" s="447"/>
      <c r="C1553" s="447"/>
      <c r="D1553" s="986" t="s">
        <v>2043</v>
      </c>
      <c r="E1553" s="986"/>
      <c r="F1553" s="986"/>
      <c r="G1553" s="986"/>
      <c r="H1553" s="986"/>
      <c r="I1553" s="986"/>
      <c r="J1553" s="986"/>
      <c r="K1553" s="986"/>
      <c r="L1553" s="986"/>
      <c r="M1553" s="986"/>
      <c r="N1553" s="986"/>
      <c r="O1553" s="986"/>
      <c r="P1553" s="986"/>
      <c r="Q1553" s="986"/>
      <c r="R1553" s="986"/>
      <c r="S1553" s="986"/>
      <c r="T1553" s="986"/>
      <c r="U1553" s="986"/>
      <c r="V1553" s="986"/>
      <c r="W1553" s="986"/>
      <c r="X1553" s="986"/>
      <c r="Y1553" s="986"/>
      <c r="Z1553" s="986"/>
      <c r="AA1553" s="986"/>
      <c r="AB1553" s="986"/>
      <c r="AC1553" s="986"/>
      <c r="AD1553" s="986"/>
      <c r="AE1553" s="986"/>
      <c r="AF1553" s="986"/>
      <c r="AG1553" s="986"/>
      <c r="AH1553" s="986"/>
    </row>
    <row r="1554" spans="1:37" x14ac:dyDescent="0.2">
      <c r="A1554" s="447"/>
      <c r="B1554" s="447"/>
      <c r="C1554" s="447"/>
      <c r="D1554" s="986"/>
      <c r="E1554" s="986"/>
      <c r="F1554" s="986"/>
      <c r="G1554" s="986"/>
      <c r="H1554" s="986"/>
      <c r="I1554" s="986"/>
      <c r="J1554" s="986"/>
      <c r="K1554" s="986"/>
      <c r="L1554" s="986"/>
      <c r="M1554" s="986"/>
      <c r="N1554" s="986"/>
      <c r="O1554" s="986"/>
      <c r="P1554" s="986"/>
      <c r="Q1554" s="986"/>
      <c r="R1554" s="986"/>
      <c r="S1554" s="986"/>
      <c r="T1554" s="986"/>
      <c r="U1554" s="986"/>
      <c r="V1554" s="986"/>
      <c r="W1554" s="986"/>
      <c r="X1554" s="986"/>
      <c r="Y1554" s="986"/>
      <c r="Z1554" s="986"/>
      <c r="AA1554" s="986"/>
      <c r="AB1554" s="986"/>
      <c r="AC1554" s="986"/>
      <c r="AD1554" s="986"/>
      <c r="AE1554" s="986"/>
      <c r="AF1554" s="986"/>
      <c r="AG1554" s="986"/>
      <c r="AH1554" s="986"/>
      <c r="AK1554" s="353"/>
    </row>
    <row r="1556" spans="1:37" x14ac:dyDescent="0.2">
      <c r="A1556" s="729" t="s">
        <v>2763</v>
      </c>
      <c r="B1556" s="729"/>
      <c r="C1556" s="729"/>
      <c r="D1556" s="729"/>
      <c r="E1556" s="729"/>
      <c r="F1556" s="729"/>
      <c r="G1556" s="729"/>
      <c r="H1556" s="729"/>
      <c r="I1556" s="729"/>
      <c r="J1556" s="729"/>
      <c r="K1556" s="729"/>
      <c r="L1556" s="729"/>
      <c r="M1556" s="729"/>
      <c r="N1556" s="729"/>
      <c r="O1556" s="729"/>
      <c r="P1556" s="729"/>
      <c r="Q1556" s="729"/>
      <c r="R1556" s="729"/>
      <c r="S1556" s="729"/>
      <c r="T1556" s="729"/>
      <c r="U1556" s="729"/>
      <c r="V1556" s="729"/>
      <c r="W1556" s="729"/>
      <c r="X1556" s="729"/>
      <c r="Y1556" s="729"/>
      <c r="Z1556" s="729"/>
      <c r="AA1556" s="729"/>
      <c r="AB1556" s="729"/>
      <c r="AC1556" s="729"/>
      <c r="AD1556" s="729"/>
      <c r="AE1556" s="729"/>
      <c r="AF1556" s="729"/>
      <c r="AG1556" s="729"/>
      <c r="AH1556" s="729"/>
    </row>
    <row r="1557" spans="1:37" x14ac:dyDescent="0.2">
      <c r="A1557" s="729"/>
      <c r="B1557" s="729"/>
      <c r="C1557" s="729"/>
      <c r="D1557" s="729"/>
      <c r="E1557" s="729"/>
      <c r="F1557" s="729"/>
      <c r="G1557" s="729"/>
      <c r="H1557" s="729"/>
      <c r="I1557" s="729"/>
      <c r="J1557" s="729"/>
      <c r="K1557" s="729"/>
      <c r="L1557" s="729"/>
      <c r="M1557" s="729"/>
      <c r="N1557" s="729"/>
      <c r="O1557" s="729"/>
      <c r="P1557" s="729"/>
      <c r="Q1557" s="729"/>
      <c r="R1557" s="729"/>
      <c r="S1557" s="729"/>
      <c r="T1557" s="729"/>
      <c r="U1557" s="729"/>
      <c r="V1557" s="729"/>
      <c r="W1557" s="729"/>
      <c r="X1557" s="729"/>
      <c r="Y1557" s="729"/>
      <c r="Z1557" s="729"/>
      <c r="AA1557" s="729"/>
      <c r="AB1557" s="729"/>
      <c r="AC1557" s="729"/>
      <c r="AD1557" s="729"/>
      <c r="AE1557" s="729"/>
      <c r="AF1557" s="729"/>
      <c r="AG1557" s="729"/>
      <c r="AH1557" s="729"/>
    </row>
    <row r="1560" spans="1:37" x14ac:dyDescent="0.2">
      <c r="A1560" s="447" t="s">
        <v>2505</v>
      </c>
      <c r="B1560" s="447"/>
      <c r="C1560" s="447"/>
      <c r="D1560" s="447" t="s">
        <v>2044</v>
      </c>
      <c r="E1560" s="447"/>
      <c r="F1560" s="447"/>
      <c r="G1560" s="447"/>
      <c r="H1560" s="447"/>
      <c r="I1560" s="447"/>
      <c r="J1560" s="447"/>
      <c r="K1560" s="447"/>
      <c r="L1560" s="447"/>
      <c r="M1560" s="447"/>
      <c r="N1560" s="447"/>
      <c r="O1560" s="447"/>
      <c r="P1560" s="447"/>
    </row>
    <row r="1562" spans="1:37" x14ac:dyDescent="0.2">
      <c r="A1562" s="1048" t="s">
        <v>2764</v>
      </c>
      <c r="B1562" s="1048"/>
      <c r="C1562" s="1048"/>
      <c r="D1562" s="1048"/>
      <c r="E1562" s="1048"/>
      <c r="F1562" s="1048"/>
      <c r="G1562" s="1048"/>
      <c r="H1562" s="1048"/>
      <c r="I1562" s="1048"/>
      <c r="J1562" s="1048"/>
      <c r="K1562" s="1048"/>
      <c r="L1562" s="1048"/>
      <c r="M1562" s="1048"/>
      <c r="N1562" s="1048"/>
      <c r="O1562" s="1048"/>
      <c r="P1562" s="1048"/>
      <c r="Q1562" s="1048"/>
      <c r="R1562" s="1048"/>
      <c r="S1562" s="1048"/>
      <c r="T1562" s="1048"/>
      <c r="U1562" s="1048"/>
      <c r="V1562" s="1048"/>
      <c r="W1562" s="1048"/>
      <c r="X1562" s="1048"/>
      <c r="Y1562" s="1048"/>
      <c r="Z1562" s="1048"/>
      <c r="AA1562" s="1048"/>
      <c r="AB1562" s="1048"/>
      <c r="AC1562" s="1048"/>
      <c r="AD1562" s="1048"/>
    </row>
    <row r="1563" spans="1:37" ht="12.75" thickBot="1" x14ac:dyDescent="0.25"/>
    <row r="1564" spans="1:37" ht="15" customHeight="1" x14ac:dyDescent="0.2">
      <c r="A1564" s="987" t="s">
        <v>2045</v>
      </c>
      <c r="B1564" s="988"/>
      <c r="C1564" s="988"/>
      <c r="D1564" s="993" t="s">
        <v>2046</v>
      </c>
      <c r="E1564" s="988"/>
      <c r="F1564" s="988"/>
      <c r="G1564" s="988"/>
      <c r="H1564" s="988"/>
      <c r="I1564" s="988"/>
      <c r="J1564" s="988"/>
      <c r="K1564" s="988"/>
      <c r="L1564" s="988"/>
      <c r="M1564" s="988"/>
      <c r="N1564" s="988"/>
      <c r="O1564" s="988"/>
      <c r="P1564" s="988"/>
      <c r="Q1564" s="988"/>
      <c r="R1564" s="988"/>
      <c r="S1564" s="988"/>
      <c r="T1564" s="988"/>
      <c r="U1564" s="988"/>
      <c r="V1564" s="988"/>
      <c r="W1564" s="994"/>
      <c r="X1564" s="999"/>
      <c r="Y1564" s="993" t="s">
        <v>510</v>
      </c>
      <c r="Z1564" s="988"/>
      <c r="AA1564" s="988"/>
      <c r="AB1564" s="988"/>
      <c r="AC1564" s="994"/>
      <c r="AD1564" s="988" t="s">
        <v>633</v>
      </c>
      <c r="AE1564" s="988"/>
      <c r="AF1564" s="988"/>
      <c r="AG1564" s="988"/>
      <c r="AH1564" s="1002"/>
    </row>
    <row r="1565" spans="1:37" x14ac:dyDescent="0.2">
      <c r="A1565" s="989"/>
      <c r="B1565" s="990"/>
      <c r="C1565" s="990"/>
      <c r="D1565" s="995"/>
      <c r="E1565" s="990"/>
      <c r="F1565" s="990"/>
      <c r="G1565" s="990"/>
      <c r="H1565" s="990"/>
      <c r="I1565" s="990"/>
      <c r="J1565" s="990"/>
      <c r="K1565" s="990"/>
      <c r="L1565" s="990"/>
      <c r="M1565" s="990"/>
      <c r="N1565" s="990"/>
      <c r="O1565" s="990"/>
      <c r="P1565" s="990"/>
      <c r="Q1565" s="990"/>
      <c r="R1565" s="990"/>
      <c r="S1565" s="990"/>
      <c r="T1565" s="990"/>
      <c r="U1565" s="990"/>
      <c r="V1565" s="990"/>
      <c r="W1565" s="996"/>
      <c r="X1565" s="1000"/>
      <c r="Y1565" s="995"/>
      <c r="Z1565" s="990"/>
      <c r="AA1565" s="990"/>
      <c r="AB1565" s="990"/>
      <c r="AC1565" s="996"/>
      <c r="AD1565" s="990"/>
      <c r="AE1565" s="990"/>
      <c r="AF1565" s="990"/>
      <c r="AG1565" s="990"/>
      <c r="AH1565" s="1003"/>
    </row>
    <row r="1566" spans="1:37" ht="12.75" thickBot="1" x14ac:dyDescent="0.25">
      <c r="A1566" s="991"/>
      <c r="B1566" s="992"/>
      <c r="C1566" s="992"/>
      <c r="D1566" s="997"/>
      <c r="E1566" s="992"/>
      <c r="F1566" s="992"/>
      <c r="G1566" s="992"/>
      <c r="H1566" s="992"/>
      <c r="I1566" s="992"/>
      <c r="J1566" s="992"/>
      <c r="K1566" s="992"/>
      <c r="L1566" s="992"/>
      <c r="M1566" s="992"/>
      <c r="N1566" s="992"/>
      <c r="O1566" s="992"/>
      <c r="P1566" s="992"/>
      <c r="Q1566" s="992"/>
      <c r="R1566" s="992"/>
      <c r="S1566" s="992"/>
      <c r="T1566" s="992"/>
      <c r="U1566" s="992"/>
      <c r="V1566" s="992"/>
      <c r="W1566" s="998"/>
      <c r="X1566" s="1001"/>
      <c r="Y1566" s="997"/>
      <c r="Z1566" s="992"/>
      <c r="AA1566" s="992"/>
      <c r="AB1566" s="992"/>
      <c r="AC1566" s="998"/>
      <c r="AD1566" s="992"/>
      <c r="AE1566" s="992"/>
      <c r="AF1566" s="992"/>
      <c r="AG1566" s="992"/>
      <c r="AH1566" s="1004"/>
    </row>
    <row r="1567" spans="1:37" s="272" customFormat="1" ht="12.75" customHeight="1" thickBot="1" x14ac:dyDescent="0.25">
      <c r="A1567" s="906" t="s">
        <v>112</v>
      </c>
      <c r="B1567" s="907"/>
      <c r="C1567" s="907"/>
      <c r="D1567" s="936" t="s">
        <v>2047</v>
      </c>
      <c r="E1567" s="826"/>
      <c r="F1567" s="826"/>
      <c r="G1567" s="826"/>
      <c r="H1567" s="826"/>
      <c r="I1567" s="826"/>
      <c r="J1567" s="826"/>
      <c r="K1567" s="826"/>
      <c r="L1567" s="826"/>
      <c r="M1567" s="826"/>
      <c r="N1567" s="826"/>
      <c r="O1567" s="826"/>
      <c r="P1567" s="826"/>
      <c r="Q1567" s="826"/>
      <c r="R1567" s="826"/>
      <c r="S1567" s="826"/>
      <c r="T1567" s="826"/>
      <c r="U1567" s="826"/>
      <c r="V1567" s="826"/>
      <c r="W1567" s="937"/>
      <c r="X1567" s="449"/>
      <c r="Y1567" s="975"/>
      <c r="Z1567" s="976"/>
      <c r="AA1567" s="976"/>
      <c r="AB1567" s="976"/>
      <c r="AC1567" s="977"/>
      <c r="AD1567" s="978"/>
      <c r="AE1567" s="978"/>
      <c r="AF1567" s="978"/>
      <c r="AG1567" s="978"/>
      <c r="AH1567" s="979"/>
    </row>
    <row r="1568" spans="1:37" s="272" customFormat="1" ht="25.5" customHeight="1" thickBot="1" x14ac:dyDescent="0.25">
      <c r="A1568" s="825" t="s">
        <v>2048</v>
      </c>
      <c r="B1568" s="826"/>
      <c r="C1568" s="826"/>
      <c r="D1568" s="913" t="s">
        <v>2049</v>
      </c>
      <c r="E1568" s="828"/>
      <c r="F1568" s="828"/>
      <c r="G1568" s="828"/>
      <c r="H1568" s="828"/>
      <c r="I1568" s="828"/>
      <c r="J1568" s="828"/>
      <c r="K1568" s="828"/>
      <c r="L1568" s="828"/>
      <c r="M1568" s="828"/>
      <c r="N1568" s="828"/>
      <c r="O1568" s="828"/>
      <c r="P1568" s="828"/>
      <c r="Q1568" s="828"/>
      <c r="R1568" s="828"/>
      <c r="S1568" s="828"/>
      <c r="T1568" s="828"/>
      <c r="U1568" s="828"/>
      <c r="V1568" s="828"/>
      <c r="W1568" s="829"/>
      <c r="X1568" s="420" t="s">
        <v>2050</v>
      </c>
      <c r="Y1568" s="980">
        <v>570451</v>
      </c>
      <c r="Z1568" s="981"/>
      <c r="AA1568" s="981"/>
      <c r="AB1568" s="981"/>
      <c r="AC1568" s="982"/>
      <c r="AD1568" s="981">
        <v>427130</v>
      </c>
      <c r="AE1568" s="981"/>
      <c r="AF1568" s="981"/>
      <c r="AG1568" s="981"/>
      <c r="AH1568" s="983"/>
    </row>
    <row r="1569" spans="1:34" s="272" customFormat="1" ht="30.75" customHeight="1" thickBot="1" x14ac:dyDescent="0.25">
      <c r="A1569" s="825" t="s">
        <v>2051</v>
      </c>
      <c r="B1569" s="826"/>
      <c r="C1569" s="826"/>
      <c r="D1569" s="913" t="s">
        <v>2052</v>
      </c>
      <c r="E1569" s="828"/>
      <c r="F1569" s="828"/>
      <c r="G1569" s="828"/>
      <c r="H1569" s="828"/>
      <c r="I1569" s="828"/>
      <c r="J1569" s="828"/>
      <c r="K1569" s="828"/>
      <c r="L1569" s="828"/>
      <c r="M1569" s="828"/>
      <c r="N1569" s="828"/>
      <c r="O1569" s="828"/>
      <c r="P1569" s="828"/>
      <c r="Q1569" s="828"/>
      <c r="R1569" s="828"/>
      <c r="S1569" s="828"/>
      <c r="T1569" s="828"/>
      <c r="U1569" s="828"/>
      <c r="V1569" s="828"/>
      <c r="W1569" s="829"/>
      <c r="X1569" s="420" t="s">
        <v>2050</v>
      </c>
      <c r="Y1569" s="966">
        <f>SUM(Y1570:AC1585)</f>
        <v>160371.95000000001</v>
      </c>
      <c r="Z1569" s="967"/>
      <c r="AA1569" s="967"/>
      <c r="AB1569" s="967"/>
      <c r="AC1569" s="968"/>
      <c r="AD1569" s="967">
        <f>SUM(AD1570:AH1585)</f>
        <v>146122</v>
      </c>
      <c r="AE1569" s="967"/>
      <c r="AF1569" s="967"/>
      <c r="AG1569" s="967"/>
      <c r="AH1569" s="969"/>
    </row>
    <row r="1570" spans="1:34" s="272" customFormat="1" ht="15" customHeight="1" x14ac:dyDescent="0.2">
      <c r="A1570" s="891" t="s">
        <v>2053</v>
      </c>
      <c r="B1570" s="892"/>
      <c r="C1570" s="892"/>
      <c r="D1570" s="893" t="s">
        <v>2054</v>
      </c>
      <c r="E1570" s="894"/>
      <c r="F1570" s="894"/>
      <c r="G1570" s="894"/>
      <c r="H1570" s="894"/>
      <c r="I1570" s="894"/>
      <c r="J1570" s="894"/>
      <c r="K1570" s="894"/>
      <c r="L1570" s="894"/>
      <c r="M1570" s="894"/>
      <c r="N1570" s="894"/>
      <c r="O1570" s="894"/>
      <c r="P1570" s="894"/>
      <c r="Q1570" s="894"/>
      <c r="R1570" s="894"/>
      <c r="S1570" s="894"/>
      <c r="T1570" s="894"/>
      <c r="U1570" s="894"/>
      <c r="V1570" s="894"/>
      <c r="W1570" s="895"/>
      <c r="X1570" s="415" t="s">
        <v>152</v>
      </c>
      <c r="Y1570" s="970">
        <v>110973</v>
      </c>
      <c r="Z1570" s="971"/>
      <c r="AA1570" s="971"/>
      <c r="AB1570" s="971"/>
      <c r="AC1570" s="972"/>
      <c r="AD1570" s="973">
        <v>97617</v>
      </c>
      <c r="AE1570" s="973"/>
      <c r="AF1570" s="973"/>
      <c r="AG1570" s="973"/>
      <c r="AH1570" s="974"/>
    </row>
    <row r="1571" spans="1:34" ht="45" customHeight="1" x14ac:dyDescent="0.2">
      <c r="A1571" s="878" t="s">
        <v>2055</v>
      </c>
      <c r="B1571" s="746"/>
      <c r="C1571" s="746"/>
      <c r="D1571" s="714" t="s">
        <v>2056</v>
      </c>
      <c r="E1571" s="715"/>
      <c r="F1571" s="715"/>
      <c r="G1571" s="715"/>
      <c r="H1571" s="715"/>
      <c r="I1571" s="715"/>
      <c r="J1571" s="715"/>
      <c r="K1571" s="715"/>
      <c r="L1571" s="715"/>
      <c r="M1571" s="715"/>
      <c r="N1571" s="715"/>
      <c r="O1571" s="715"/>
      <c r="P1571" s="715"/>
      <c r="Q1571" s="715"/>
      <c r="R1571" s="715"/>
      <c r="S1571" s="715"/>
      <c r="T1571" s="715"/>
      <c r="U1571" s="715"/>
      <c r="V1571" s="715"/>
      <c r="W1571" s="716"/>
      <c r="X1571" s="416" t="s">
        <v>152</v>
      </c>
      <c r="Y1571" s="717"/>
      <c r="Z1571" s="718"/>
      <c r="AA1571" s="718"/>
      <c r="AB1571" s="718"/>
      <c r="AC1571" s="719"/>
      <c r="AD1571" s="955"/>
      <c r="AE1571" s="955"/>
      <c r="AF1571" s="955"/>
      <c r="AG1571" s="955"/>
      <c r="AH1571" s="960"/>
    </row>
    <row r="1572" spans="1:34" ht="15" customHeight="1" x14ac:dyDescent="0.2">
      <c r="A1572" s="878" t="s">
        <v>2057</v>
      </c>
      <c r="B1572" s="746"/>
      <c r="C1572" s="746"/>
      <c r="D1572" s="714" t="s">
        <v>2058</v>
      </c>
      <c r="E1572" s="715"/>
      <c r="F1572" s="715"/>
      <c r="G1572" s="715"/>
      <c r="H1572" s="715"/>
      <c r="I1572" s="715"/>
      <c r="J1572" s="715"/>
      <c r="K1572" s="715"/>
      <c r="L1572" s="715"/>
      <c r="M1572" s="715"/>
      <c r="N1572" s="715"/>
      <c r="O1572" s="715"/>
      <c r="P1572" s="715"/>
      <c r="Q1572" s="715"/>
      <c r="R1572" s="715"/>
      <c r="S1572" s="715"/>
      <c r="T1572" s="715"/>
      <c r="U1572" s="715"/>
      <c r="V1572" s="715"/>
      <c r="W1572" s="716"/>
      <c r="X1572" s="416" t="s">
        <v>2050</v>
      </c>
      <c r="Y1572" s="717"/>
      <c r="Z1572" s="718"/>
      <c r="AA1572" s="718"/>
      <c r="AB1572" s="718"/>
      <c r="AC1572" s="719"/>
      <c r="AD1572" s="955"/>
      <c r="AE1572" s="955"/>
      <c r="AF1572" s="955"/>
      <c r="AG1572" s="955"/>
      <c r="AH1572" s="960"/>
    </row>
    <row r="1573" spans="1:34" ht="15" customHeight="1" x14ac:dyDescent="0.2">
      <c r="A1573" s="878" t="s">
        <v>2059</v>
      </c>
      <c r="B1573" s="746"/>
      <c r="C1573" s="746"/>
      <c r="D1573" s="714" t="s">
        <v>2060</v>
      </c>
      <c r="E1573" s="715"/>
      <c r="F1573" s="715"/>
      <c r="G1573" s="715"/>
      <c r="H1573" s="715"/>
      <c r="I1573" s="715"/>
      <c r="J1573" s="715"/>
      <c r="K1573" s="715"/>
      <c r="L1573" s="715"/>
      <c r="M1573" s="715"/>
      <c r="N1573" s="715"/>
      <c r="O1573" s="715"/>
      <c r="P1573" s="715"/>
      <c r="Q1573" s="715"/>
      <c r="R1573" s="715"/>
      <c r="S1573" s="715"/>
      <c r="T1573" s="715"/>
      <c r="U1573" s="715"/>
      <c r="V1573" s="715"/>
      <c r="W1573" s="716"/>
      <c r="X1573" s="416" t="s">
        <v>2050</v>
      </c>
      <c r="Y1573" s="717">
        <v>-3629</v>
      </c>
      <c r="Z1573" s="718"/>
      <c r="AA1573" s="718"/>
      <c r="AB1573" s="718"/>
      <c r="AC1573" s="719"/>
      <c r="AD1573" s="955">
        <v>12012</v>
      </c>
      <c r="AE1573" s="955"/>
      <c r="AF1573" s="955"/>
      <c r="AG1573" s="955"/>
      <c r="AH1573" s="960"/>
    </row>
    <row r="1574" spans="1:34" ht="15" customHeight="1" x14ac:dyDescent="0.2">
      <c r="A1574" s="878" t="s">
        <v>2061</v>
      </c>
      <c r="B1574" s="746"/>
      <c r="C1574" s="746"/>
      <c r="D1574" s="714" t="s">
        <v>2062</v>
      </c>
      <c r="E1574" s="715"/>
      <c r="F1574" s="715"/>
      <c r="G1574" s="715"/>
      <c r="H1574" s="715"/>
      <c r="I1574" s="715"/>
      <c r="J1574" s="715"/>
      <c r="K1574" s="715"/>
      <c r="L1574" s="715"/>
      <c r="M1574" s="715"/>
      <c r="N1574" s="715"/>
      <c r="O1574" s="715"/>
      <c r="P1574" s="715"/>
      <c r="Q1574" s="715"/>
      <c r="R1574" s="715"/>
      <c r="S1574" s="715"/>
      <c r="T1574" s="715"/>
      <c r="U1574" s="715"/>
      <c r="V1574" s="715"/>
      <c r="W1574" s="716"/>
      <c r="X1574" s="416" t="s">
        <v>2050</v>
      </c>
      <c r="Y1574" s="717">
        <v>29169</v>
      </c>
      <c r="Z1574" s="718"/>
      <c r="AA1574" s="718"/>
      <c r="AB1574" s="718"/>
      <c r="AC1574" s="719"/>
      <c r="AD1574" s="955">
        <v>-9</v>
      </c>
      <c r="AE1574" s="955"/>
      <c r="AF1574" s="955"/>
      <c r="AG1574" s="955"/>
      <c r="AH1574" s="960"/>
    </row>
    <row r="1575" spans="1:34" ht="15" customHeight="1" x14ac:dyDescent="0.2">
      <c r="A1575" s="946" t="s">
        <v>2063</v>
      </c>
      <c r="B1575" s="839"/>
      <c r="C1575" s="839"/>
      <c r="D1575" s="838" t="s">
        <v>2064</v>
      </c>
      <c r="E1575" s="839"/>
      <c r="F1575" s="839"/>
      <c r="G1575" s="839"/>
      <c r="H1575" s="839"/>
      <c r="I1575" s="839"/>
      <c r="J1575" s="839"/>
      <c r="K1575" s="839"/>
      <c r="L1575" s="839"/>
      <c r="M1575" s="839"/>
      <c r="N1575" s="839"/>
      <c r="O1575" s="839"/>
      <c r="P1575" s="839"/>
      <c r="Q1575" s="839"/>
      <c r="R1575" s="839"/>
      <c r="S1575" s="839"/>
      <c r="T1575" s="839"/>
      <c r="U1575" s="839"/>
      <c r="V1575" s="839"/>
      <c r="W1575" s="840"/>
      <c r="X1575" s="417" t="s">
        <v>2050</v>
      </c>
      <c r="Y1575" s="954">
        <v>3364</v>
      </c>
      <c r="Z1575" s="955"/>
      <c r="AA1575" s="955"/>
      <c r="AB1575" s="955"/>
      <c r="AC1575" s="956"/>
      <c r="AD1575" s="955">
        <v>-2478</v>
      </c>
      <c r="AE1575" s="955"/>
      <c r="AF1575" s="955"/>
      <c r="AG1575" s="955"/>
      <c r="AH1575" s="960"/>
    </row>
    <row r="1576" spans="1:34" x14ac:dyDescent="0.2">
      <c r="A1576" s="878" t="s">
        <v>2065</v>
      </c>
      <c r="B1576" s="746"/>
      <c r="C1576" s="746"/>
      <c r="D1576" s="745" t="s">
        <v>2066</v>
      </c>
      <c r="E1576" s="746"/>
      <c r="F1576" s="746"/>
      <c r="G1576" s="746"/>
      <c r="H1576" s="746"/>
      <c r="I1576" s="746"/>
      <c r="J1576" s="746"/>
      <c r="K1576" s="746"/>
      <c r="L1576" s="746"/>
      <c r="M1576" s="746"/>
      <c r="N1576" s="746"/>
      <c r="O1576" s="746"/>
      <c r="P1576" s="746"/>
      <c r="Q1576" s="746"/>
      <c r="R1576" s="746"/>
      <c r="S1576" s="746"/>
      <c r="T1576" s="746"/>
      <c r="U1576" s="746"/>
      <c r="V1576" s="746"/>
      <c r="W1576" s="747"/>
      <c r="X1576" s="416" t="s">
        <v>2067</v>
      </c>
      <c r="Y1576" s="717"/>
      <c r="Z1576" s="718"/>
      <c r="AA1576" s="718"/>
      <c r="AB1576" s="718"/>
      <c r="AC1576" s="719"/>
      <c r="AD1576" s="955"/>
      <c r="AE1576" s="955"/>
      <c r="AF1576" s="955"/>
      <c r="AG1576" s="955"/>
      <c r="AH1576" s="960"/>
    </row>
    <row r="1577" spans="1:34" x14ac:dyDescent="0.2">
      <c r="A1577" s="878" t="s">
        <v>2068</v>
      </c>
      <c r="B1577" s="746"/>
      <c r="C1577" s="746"/>
      <c r="D1577" s="745" t="s">
        <v>2069</v>
      </c>
      <c r="E1577" s="746"/>
      <c r="F1577" s="746"/>
      <c r="G1577" s="746"/>
      <c r="H1577" s="746"/>
      <c r="I1577" s="746"/>
      <c r="J1577" s="746"/>
      <c r="K1577" s="746"/>
      <c r="L1577" s="746"/>
      <c r="M1577" s="746"/>
      <c r="N1577" s="746"/>
      <c r="O1577" s="746"/>
      <c r="P1577" s="746"/>
      <c r="Q1577" s="746"/>
      <c r="R1577" s="746"/>
      <c r="S1577" s="746"/>
      <c r="T1577" s="746"/>
      <c r="U1577" s="746"/>
      <c r="V1577" s="746"/>
      <c r="W1577" s="747"/>
      <c r="X1577" s="416" t="s">
        <v>152</v>
      </c>
      <c r="Y1577" s="717">
        <v>23770.32</v>
      </c>
      <c r="Z1577" s="718"/>
      <c r="AA1577" s="718"/>
      <c r="AB1577" s="718"/>
      <c r="AC1577" s="719"/>
      <c r="AD1577" s="955">
        <v>39889</v>
      </c>
      <c r="AE1577" s="955"/>
      <c r="AF1577" s="955"/>
      <c r="AG1577" s="955"/>
      <c r="AH1577" s="960"/>
    </row>
    <row r="1578" spans="1:34" x14ac:dyDescent="0.2">
      <c r="A1578" s="878" t="s">
        <v>2070</v>
      </c>
      <c r="B1578" s="746"/>
      <c r="C1578" s="746"/>
      <c r="D1578" s="745" t="s">
        <v>2071</v>
      </c>
      <c r="E1578" s="746"/>
      <c r="F1578" s="746"/>
      <c r="G1578" s="746"/>
      <c r="H1578" s="746"/>
      <c r="I1578" s="746"/>
      <c r="J1578" s="746"/>
      <c r="K1578" s="746"/>
      <c r="L1578" s="746"/>
      <c r="M1578" s="746"/>
      <c r="N1578" s="746"/>
      <c r="O1578" s="746"/>
      <c r="P1578" s="746"/>
      <c r="Q1578" s="746"/>
      <c r="R1578" s="746"/>
      <c r="S1578" s="746"/>
      <c r="T1578" s="746"/>
      <c r="U1578" s="746"/>
      <c r="V1578" s="746"/>
      <c r="W1578" s="747"/>
      <c r="X1578" s="416" t="s">
        <v>2067</v>
      </c>
      <c r="Y1578" s="717">
        <v>-945.37</v>
      </c>
      <c r="Z1578" s="718"/>
      <c r="AA1578" s="718"/>
      <c r="AB1578" s="718"/>
      <c r="AC1578" s="719"/>
      <c r="AD1578" s="955">
        <v>-909</v>
      </c>
      <c r="AE1578" s="955"/>
      <c r="AF1578" s="955"/>
      <c r="AG1578" s="955"/>
      <c r="AH1578" s="960"/>
    </row>
    <row r="1579" spans="1:34" ht="15" customHeight="1" x14ac:dyDescent="0.2">
      <c r="A1579" s="946" t="s">
        <v>2072</v>
      </c>
      <c r="B1579" s="839"/>
      <c r="C1579" s="839"/>
      <c r="D1579" s="838" t="s">
        <v>2073</v>
      </c>
      <c r="E1579" s="839"/>
      <c r="F1579" s="839"/>
      <c r="G1579" s="839"/>
      <c r="H1579" s="839"/>
      <c r="I1579" s="839"/>
      <c r="J1579" s="839"/>
      <c r="K1579" s="839"/>
      <c r="L1579" s="839"/>
      <c r="M1579" s="839"/>
      <c r="N1579" s="839"/>
      <c r="O1579" s="839"/>
      <c r="P1579" s="839"/>
      <c r="Q1579" s="839"/>
      <c r="R1579" s="839"/>
      <c r="S1579" s="839"/>
      <c r="T1579" s="839"/>
      <c r="U1579" s="839"/>
      <c r="V1579" s="839"/>
      <c r="W1579" s="840"/>
      <c r="X1579" s="844" t="s">
        <v>2067</v>
      </c>
      <c r="Y1579" s="954"/>
      <c r="Z1579" s="955"/>
      <c r="AA1579" s="955"/>
      <c r="AB1579" s="955"/>
      <c r="AC1579" s="956"/>
      <c r="AD1579" s="955"/>
      <c r="AE1579" s="955"/>
      <c r="AF1579" s="955"/>
      <c r="AG1579" s="955"/>
      <c r="AH1579" s="960"/>
    </row>
    <row r="1580" spans="1:34" x14ac:dyDescent="0.2">
      <c r="A1580" s="953"/>
      <c r="B1580" s="842"/>
      <c r="C1580" s="842"/>
      <c r="D1580" s="841"/>
      <c r="E1580" s="842"/>
      <c r="F1580" s="842"/>
      <c r="G1580" s="842"/>
      <c r="H1580" s="842"/>
      <c r="I1580" s="842"/>
      <c r="J1580" s="842"/>
      <c r="K1580" s="842"/>
      <c r="L1580" s="842"/>
      <c r="M1580" s="842"/>
      <c r="N1580" s="842"/>
      <c r="O1580" s="842"/>
      <c r="P1580" s="842"/>
      <c r="Q1580" s="842"/>
      <c r="R1580" s="842"/>
      <c r="S1580" s="842"/>
      <c r="T1580" s="842"/>
      <c r="U1580" s="842"/>
      <c r="V1580" s="842"/>
      <c r="W1580" s="843"/>
      <c r="X1580" s="845"/>
      <c r="Y1580" s="957"/>
      <c r="Z1580" s="958"/>
      <c r="AA1580" s="958"/>
      <c r="AB1580" s="958"/>
      <c r="AC1580" s="959"/>
      <c r="AD1580" s="958"/>
      <c r="AE1580" s="958"/>
      <c r="AF1580" s="958"/>
      <c r="AG1580" s="958"/>
      <c r="AH1580" s="961"/>
    </row>
    <row r="1581" spans="1:34" ht="15" customHeight="1" x14ac:dyDescent="0.2">
      <c r="A1581" s="946" t="s">
        <v>2074</v>
      </c>
      <c r="B1581" s="839"/>
      <c r="C1581" s="839"/>
      <c r="D1581" s="838" t="s">
        <v>2075</v>
      </c>
      <c r="E1581" s="839"/>
      <c r="F1581" s="839"/>
      <c r="G1581" s="839"/>
      <c r="H1581" s="839"/>
      <c r="I1581" s="839"/>
      <c r="J1581" s="839"/>
      <c r="K1581" s="839"/>
      <c r="L1581" s="839"/>
      <c r="M1581" s="839"/>
      <c r="N1581" s="839"/>
      <c r="O1581" s="839"/>
      <c r="P1581" s="839"/>
      <c r="Q1581" s="839"/>
      <c r="R1581" s="839"/>
      <c r="S1581" s="839"/>
      <c r="T1581" s="839"/>
      <c r="U1581" s="839"/>
      <c r="V1581" s="839"/>
      <c r="W1581" s="840"/>
      <c r="X1581" s="844" t="s">
        <v>152</v>
      </c>
      <c r="Y1581" s="954"/>
      <c r="Z1581" s="955"/>
      <c r="AA1581" s="955"/>
      <c r="AB1581" s="955"/>
      <c r="AC1581" s="956"/>
      <c r="AD1581" s="955"/>
      <c r="AE1581" s="955"/>
      <c r="AF1581" s="955"/>
      <c r="AG1581" s="955"/>
      <c r="AH1581" s="960"/>
    </row>
    <row r="1582" spans="1:34" x14ac:dyDescent="0.2">
      <c r="A1582" s="953"/>
      <c r="B1582" s="842"/>
      <c r="C1582" s="842"/>
      <c r="D1582" s="841"/>
      <c r="E1582" s="842"/>
      <c r="F1582" s="842"/>
      <c r="G1582" s="842"/>
      <c r="H1582" s="842"/>
      <c r="I1582" s="842"/>
      <c r="J1582" s="842"/>
      <c r="K1582" s="842"/>
      <c r="L1582" s="842"/>
      <c r="M1582" s="842"/>
      <c r="N1582" s="842"/>
      <c r="O1582" s="842"/>
      <c r="P1582" s="842"/>
      <c r="Q1582" s="842"/>
      <c r="R1582" s="842"/>
      <c r="S1582" s="842"/>
      <c r="T1582" s="842"/>
      <c r="U1582" s="842"/>
      <c r="V1582" s="842"/>
      <c r="W1582" s="843"/>
      <c r="X1582" s="845"/>
      <c r="Y1582" s="957"/>
      <c r="Z1582" s="958"/>
      <c r="AA1582" s="958"/>
      <c r="AB1582" s="958"/>
      <c r="AC1582" s="959"/>
      <c r="AD1582" s="958"/>
      <c r="AE1582" s="958"/>
      <c r="AF1582" s="958"/>
      <c r="AG1582" s="958"/>
      <c r="AH1582" s="961"/>
    </row>
    <row r="1583" spans="1:34" ht="15" customHeight="1" x14ac:dyDescent="0.2">
      <c r="A1583" s="946" t="s">
        <v>2076</v>
      </c>
      <c r="B1583" s="839"/>
      <c r="C1583" s="839"/>
      <c r="D1583" s="838" t="s">
        <v>2077</v>
      </c>
      <c r="E1583" s="839"/>
      <c r="F1583" s="839"/>
      <c r="G1583" s="839"/>
      <c r="H1583" s="839"/>
      <c r="I1583" s="839"/>
      <c r="J1583" s="839"/>
      <c r="K1583" s="839"/>
      <c r="L1583" s="839"/>
      <c r="M1583" s="839"/>
      <c r="N1583" s="839"/>
      <c r="O1583" s="839"/>
      <c r="P1583" s="839"/>
      <c r="Q1583" s="839"/>
      <c r="R1583" s="839"/>
      <c r="S1583" s="839"/>
      <c r="T1583" s="839"/>
      <c r="U1583" s="839"/>
      <c r="V1583" s="839"/>
      <c r="W1583" s="840"/>
      <c r="X1583" s="844" t="s">
        <v>2050</v>
      </c>
      <c r="Y1583" s="954">
        <v>-2330</v>
      </c>
      <c r="Z1583" s="955"/>
      <c r="AA1583" s="955"/>
      <c r="AB1583" s="955"/>
      <c r="AC1583" s="956"/>
      <c r="AD1583" s="955"/>
      <c r="AE1583" s="955"/>
      <c r="AF1583" s="955"/>
      <c r="AG1583" s="955"/>
      <c r="AH1583" s="960"/>
    </row>
    <row r="1584" spans="1:34" x14ac:dyDescent="0.2">
      <c r="A1584" s="953"/>
      <c r="B1584" s="842"/>
      <c r="C1584" s="842"/>
      <c r="D1584" s="841"/>
      <c r="E1584" s="842"/>
      <c r="F1584" s="842"/>
      <c r="G1584" s="842"/>
      <c r="H1584" s="842"/>
      <c r="I1584" s="842"/>
      <c r="J1584" s="842"/>
      <c r="K1584" s="842"/>
      <c r="L1584" s="842"/>
      <c r="M1584" s="842"/>
      <c r="N1584" s="842"/>
      <c r="O1584" s="842"/>
      <c r="P1584" s="842"/>
      <c r="Q1584" s="842"/>
      <c r="R1584" s="842"/>
      <c r="S1584" s="842"/>
      <c r="T1584" s="842"/>
      <c r="U1584" s="842"/>
      <c r="V1584" s="842"/>
      <c r="W1584" s="843"/>
      <c r="X1584" s="845"/>
      <c r="Y1584" s="957"/>
      <c r="Z1584" s="958"/>
      <c r="AA1584" s="958"/>
      <c r="AB1584" s="958"/>
      <c r="AC1584" s="959"/>
      <c r="AD1584" s="958"/>
      <c r="AE1584" s="958"/>
      <c r="AF1584" s="958"/>
      <c r="AG1584" s="958"/>
      <c r="AH1584" s="961"/>
    </row>
    <row r="1585" spans="1:34" s="272" customFormat="1" ht="45.75" customHeight="1" thickBot="1" x14ac:dyDescent="0.25">
      <c r="A1585" s="899" t="s">
        <v>2078</v>
      </c>
      <c r="B1585" s="900"/>
      <c r="C1585" s="900"/>
      <c r="D1585" s="816" t="s">
        <v>2079</v>
      </c>
      <c r="E1585" s="817"/>
      <c r="F1585" s="817"/>
      <c r="G1585" s="817"/>
      <c r="H1585" s="817"/>
      <c r="I1585" s="817"/>
      <c r="J1585" s="817"/>
      <c r="K1585" s="817"/>
      <c r="L1585" s="817"/>
      <c r="M1585" s="817"/>
      <c r="N1585" s="817"/>
      <c r="O1585" s="817"/>
      <c r="P1585" s="817"/>
      <c r="Q1585" s="817"/>
      <c r="R1585" s="817"/>
      <c r="S1585" s="817"/>
      <c r="T1585" s="817"/>
      <c r="U1585" s="817"/>
      <c r="V1585" s="817"/>
      <c r="W1585" s="818"/>
      <c r="X1585" s="419" t="s">
        <v>2050</v>
      </c>
      <c r="Y1585" s="962"/>
      <c r="Z1585" s="963"/>
      <c r="AA1585" s="963"/>
      <c r="AB1585" s="963"/>
      <c r="AC1585" s="964"/>
      <c r="AD1585" s="963"/>
      <c r="AE1585" s="963"/>
      <c r="AF1585" s="963"/>
      <c r="AG1585" s="963"/>
      <c r="AH1585" s="965"/>
    </row>
    <row r="1586" spans="1:34" s="272" customFormat="1" ht="45.75" customHeight="1" thickBot="1" x14ac:dyDescent="0.25">
      <c r="A1586" s="825" t="s">
        <v>2080</v>
      </c>
      <c r="B1586" s="826"/>
      <c r="C1586" s="826"/>
      <c r="D1586" s="913" t="s">
        <v>2081</v>
      </c>
      <c r="E1586" s="828"/>
      <c r="F1586" s="828"/>
      <c r="G1586" s="828"/>
      <c r="H1586" s="828"/>
      <c r="I1586" s="828"/>
      <c r="J1586" s="828"/>
      <c r="K1586" s="828"/>
      <c r="L1586" s="828"/>
      <c r="M1586" s="828"/>
      <c r="N1586" s="828"/>
      <c r="O1586" s="828"/>
      <c r="P1586" s="828"/>
      <c r="Q1586" s="828"/>
      <c r="R1586" s="828"/>
      <c r="S1586" s="828"/>
      <c r="T1586" s="828"/>
      <c r="U1586" s="828"/>
      <c r="V1586" s="828"/>
      <c r="W1586" s="829"/>
      <c r="X1586" s="420" t="s">
        <v>2050</v>
      </c>
      <c r="Y1586" s="949">
        <f>SUM(Y1587:AC1591)</f>
        <v>94783</v>
      </c>
      <c r="Z1586" s="950"/>
      <c r="AA1586" s="950"/>
      <c r="AB1586" s="950"/>
      <c r="AC1586" s="951"/>
      <c r="AD1586" s="950">
        <f>SUM(AD1587:AH1591)</f>
        <v>83777</v>
      </c>
      <c r="AE1586" s="950"/>
      <c r="AF1586" s="950"/>
      <c r="AG1586" s="950"/>
      <c r="AH1586" s="952"/>
    </row>
    <row r="1587" spans="1:34" s="272" customFormat="1" ht="15" customHeight="1" x14ac:dyDescent="0.2">
      <c r="A1587" s="891" t="s">
        <v>2082</v>
      </c>
      <c r="B1587" s="892"/>
      <c r="C1587" s="892"/>
      <c r="D1587" s="893" t="s">
        <v>2083</v>
      </c>
      <c r="E1587" s="894"/>
      <c r="F1587" s="894"/>
      <c r="G1587" s="894"/>
      <c r="H1587" s="894"/>
      <c r="I1587" s="894"/>
      <c r="J1587" s="894"/>
      <c r="K1587" s="894"/>
      <c r="L1587" s="894"/>
      <c r="M1587" s="894"/>
      <c r="N1587" s="894"/>
      <c r="O1587" s="894"/>
      <c r="P1587" s="894"/>
      <c r="Q1587" s="894"/>
      <c r="R1587" s="894"/>
      <c r="S1587" s="894"/>
      <c r="T1587" s="894"/>
      <c r="U1587" s="894"/>
      <c r="V1587" s="894"/>
      <c r="W1587" s="895"/>
      <c r="X1587" s="415" t="s">
        <v>2084</v>
      </c>
      <c r="Y1587" s="938">
        <v>-4012</v>
      </c>
      <c r="Z1587" s="939"/>
      <c r="AA1587" s="939"/>
      <c r="AB1587" s="939"/>
      <c r="AC1587" s="940"/>
      <c r="AD1587" s="939">
        <v>-179091</v>
      </c>
      <c r="AE1587" s="939"/>
      <c r="AF1587" s="939"/>
      <c r="AG1587" s="939"/>
      <c r="AH1587" s="941"/>
    </row>
    <row r="1588" spans="1:34" s="272" customFormat="1" ht="15" customHeight="1" x14ac:dyDescent="0.2">
      <c r="A1588" s="878" t="s">
        <v>2085</v>
      </c>
      <c r="B1588" s="746"/>
      <c r="C1588" s="746"/>
      <c r="D1588" s="714" t="s">
        <v>2086</v>
      </c>
      <c r="E1588" s="715"/>
      <c r="F1588" s="715"/>
      <c r="G1588" s="715"/>
      <c r="H1588" s="715"/>
      <c r="I1588" s="715"/>
      <c r="J1588" s="715"/>
      <c r="K1588" s="715"/>
      <c r="L1588" s="715"/>
      <c r="M1588" s="715"/>
      <c r="N1588" s="715"/>
      <c r="O1588" s="715"/>
      <c r="P1588" s="715"/>
      <c r="Q1588" s="715"/>
      <c r="R1588" s="715"/>
      <c r="S1588" s="715"/>
      <c r="T1588" s="715"/>
      <c r="U1588" s="715"/>
      <c r="V1588" s="715"/>
      <c r="W1588" s="716"/>
      <c r="X1588" s="416" t="s">
        <v>2050</v>
      </c>
      <c r="Y1588" s="711">
        <f>155782+8</f>
        <v>155790</v>
      </c>
      <c r="Z1588" s="712"/>
      <c r="AA1588" s="712"/>
      <c r="AB1588" s="712"/>
      <c r="AC1588" s="713"/>
      <c r="AD1588" s="712">
        <v>149897</v>
      </c>
      <c r="AE1588" s="712"/>
      <c r="AF1588" s="712"/>
      <c r="AG1588" s="712"/>
      <c r="AH1588" s="948"/>
    </row>
    <row r="1589" spans="1:34" s="272" customFormat="1" ht="15" customHeight="1" x14ac:dyDescent="0.2">
      <c r="A1589" s="878" t="s">
        <v>2087</v>
      </c>
      <c r="B1589" s="746"/>
      <c r="C1589" s="746"/>
      <c r="D1589" s="714" t="s">
        <v>2088</v>
      </c>
      <c r="E1589" s="715"/>
      <c r="F1589" s="715"/>
      <c r="G1589" s="715"/>
      <c r="H1589" s="715"/>
      <c r="I1589" s="715"/>
      <c r="J1589" s="715"/>
      <c r="K1589" s="715"/>
      <c r="L1589" s="715"/>
      <c r="M1589" s="715"/>
      <c r="N1589" s="715"/>
      <c r="O1589" s="715"/>
      <c r="P1589" s="715"/>
      <c r="Q1589" s="715"/>
      <c r="R1589" s="715"/>
      <c r="S1589" s="715"/>
      <c r="T1589" s="715"/>
      <c r="U1589" s="715"/>
      <c r="V1589" s="715"/>
      <c r="W1589" s="716"/>
      <c r="X1589" s="416" t="s">
        <v>2050</v>
      </c>
      <c r="Y1589" s="942">
        <v>-56995</v>
      </c>
      <c r="Z1589" s="943"/>
      <c r="AA1589" s="943"/>
      <c r="AB1589" s="943"/>
      <c r="AC1589" s="944"/>
      <c r="AD1589" s="943">
        <v>112971</v>
      </c>
      <c r="AE1589" s="943"/>
      <c r="AF1589" s="943"/>
      <c r="AG1589" s="943"/>
      <c r="AH1589" s="945"/>
    </row>
    <row r="1590" spans="1:34" s="272" customFormat="1" ht="15" customHeight="1" x14ac:dyDescent="0.2">
      <c r="A1590" s="946" t="s">
        <v>2089</v>
      </c>
      <c r="B1590" s="839"/>
      <c r="C1590" s="839"/>
      <c r="D1590" s="838" t="s">
        <v>2090</v>
      </c>
      <c r="E1590" s="839"/>
      <c r="F1590" s="839"/>
      <c r="G1590" s="839"/>
      <c r="H1590" s="839"/>
      <c r="I1590" s="839"/>
      <c r="J1590" s="839"/>
      <c r="K1590" s="839"/>
      <c r="L1590" s="839"/>
      <c r="M1590" s="839"/>
      <c r="N1590" s="839"/>
      <c r="O1590" s="839"/>
      <c r="P1590" s="839"/>
      <c r="Q1590" s="839"/>
      <c r="R1590" s="839"/>
      <c r="S1590" s="839"/>
      <c r="T1590" s="839"/>
      <c r="U1590" s="839"/>
      <c r="V1590" s="839"/>
      <c r="W1590" s="840"/>
      <c r="X1590" s="844" t="s">
        <v>2050</v>
      </c>
      <c r="Y1590" s="883"/>
      <c r="Z1590" s="884"/>
      <c r="AA1590" s="884"/>
      <c r="AB1590" s="884"/>
      <c r="AC1590" s="885"/>
      <c r="AD1590" s="884"/>
      <c r="AE1590" s="884"/>
      <c r="AF1590" s="884"/>
      <c r="AG1590" s="884"/>
      <c r="AH1590" s="889"/>
    </row>
    <row r="1591" spans="1:34" s="272" customFormat="1" ht="12.75" thickBot="1" x14ac:dyDescent="0.25">
      <c r="A1591" s="947"/>
      <c r="B1591" s="771"/>
      <c r="C1591" s="771"/>
      <c r="D1591" s="770"/>
      <c r="E1591" s="771"/>
      <c r="F1591" s="771"/>
      <c r="G1591" s="771"/>
      <c r="H1591" s="771"/>
      <c r="I1591" s="771"/>
      <c r="J1591" s="771"/>
      <c r="K1591" s="771"/>
      <c r="L1591" s="771"/>
      <c r="M1591" s="771"/>
      <c r="N1591" s="771"/>
      <c r="O1591" s="771"/>
      <c r="P1591" s="771"/>
      <c r="Q1591" s="771"/>
      <c r="R1591" s="771"/>
      <c r="S1591" s="771"/>
      <c r="T1591" s="771"/>
      <c r="U1591" s="771"/>
      <c r="V1591" s="771"/>
      <c r="W1591" s="772"/>
      <c r="X1591" s="774"/>
      <c r="Y1591" s="794"/>
      <c r="Z1591" s="795"/>
      <c r="AA1591" s="795"/>
      <c r="AB1591" s="795"/>
      <c r="AC1591" s="796"/>
      <c r="AD1591" s="795"/>
      <c r="AE1591" s="795"/>
      <c r="AF1591" s="795"/>
      <c r="AG1591" s="795"/>
      <c r="AH1591" s="799"/>
    </row>
    <row r="1592" spans="1:34" s="272" customFormat="1" ht="15" customHeight="1" x14ac:dyDescent="0.2">
      <c r="A1592" s="800" t="s">
        <v>2091</v>
      </c>
      <c r="B1592" s="801"/>
      <c r="C1592" s="801"/>
      <c r="D1592" s="767" t="s">
        <v>2092</v>
      </c>
      <c r="E1592" s="768"/>
      <c r="F1592" s="768"/>
      <c r="G1592" s="768"/>
      <c r="H1592" s="768"/>
      <c r="I1592" s="768"/>
      <c r="J1592" s="768"/>
      <c r="K1592" s="768"/>
      <c r="L1592" s="768"/>
      <c r="M1592" s="768"/>
      <c r="N1592" s="768"/>
      <c r="O1592" s="768"/>
      <c r="P1592" s="768"/>
      <c r="Q1592" s="768"/>
      <c r="R1592" s="768"/>
      <c r="S1592" s="768"/>
      <c r="T1592" s="768"/>
      <c r="U1592" s="768"/>
      <c r="V1592" s="768"/>
      <c r="W1592" s="769"/>
      <c r="X1592" s="773"/>
      <c r="Y1592" s="928">
        <f>Y1568+Y1569+Y1586</f>
        <v>825605.95</v>
      </c>
      <c r="Z1592" s="929"/>
      <c r="AA1592" s="929"/>
      <c r="AB1592" s="929"/>
      <c r="AC1592" s="930"/>
      <c r="AD1592" s="929">
        <f>AD1568+AD1569+AD1586</f>
        <v>657029</v>
      </c>
      <c r="AE1592" s="929"/>
      <c r="AF1592" s="929"/>
      <c r="AG1592" s="929"/>
      <c r="AH1592" s="934"/>
    </row>
    <row r="1593" spans="1:34" s="272" customFormat="1" ht="23.25" customHeight="1" thickBot="1" x14ac:dyDescent="0.25">
      <c r="A1593" s="802"/>
      <c r="B1593" s="803"/>
      <c r="C1593" s="803"/>
      <c r="D1593" s="770"/>
      <c r="E1593" s="771"/>
      <c r="F1593" s="771"/>
      <c r="G1593" s="771"/>
      <c r="H1593" s="771"/>
      <c r="I1593" s="771"/>
      <c r="J1593" s="771"/>
      <c r="K1593" s="771"/>
      <c r="L1593" s="771"/>
      <c r="M1593" s="771"/>
      <c r="N1593" s="771"/>
      <c r="O1593" s="771"/>
      <c r="P1593" s="771"/>
      <c r="Q1593" s="771"/>
      <c r="R1593" s="771"/>
      <c r="S1593" s="771"/>
      <c r="T1593" s="771"/>
      <c r="U1593" s="771"/>
      <c r="V1593" s="771"/>
      <c r="W1593" s="772"/>
      <c r="X1593" s="774"/>
      <c r="Y1593" s="931"/>
      <c r="Z1593" s="932"/>
      <c r="AA1593" s="932"/>
      <c r="AB1593" s="932"/>
      <c r="AC1593" s="933"/>
      <c r="AD1593" s="932" t="e">
        <f>AD1568+#REF!+AD1569+AD1586</f>
        <v>#REF!</v>
      </c>
      <c r="AE1593" s="932"/>
      <c r="AF1593" s="932"/>
      <c r="AG1593" s="932"/>
      <c r="AH1593" s="935"/>
    </row>
    <row r="1594" spans="1:34" ht="15" customHeight="1" x14ac:dyDescent="0.2">
      <c r="A1594" s="924" t="s">
        <v>2093</v>
      </c>
      <c r="B1594" s="925"/>
      <c r="C1594" s="925"/>
      <c r="D1594" s="893" t="s">
        <v>2094</v>
      </c>
      <c r="E1594" s="894"/>
      <c r="F1594" s="894"/>
      <c r="G1594" s="894"/>
      <c r="H1594" s="894"/>
      <c r="I1594" s="894"/>
      <c r="J1594" s="894"/>
      <c r="K1594" s="894"/>
      <c r="L1594" s="894"/>
      <c r="M1594" s="894"/>
      <c r="N1594" s="894"/>
      <c r="O1594" s="894"/>
      <c r="P1594" s="894"/>
      <c r="Q1594" s="894"/>
      <c r="R1594" s="894"/>
      <c r="S1594" s="894"/>
      <c r="T1594" s="894"/>
      <c r="U1594" s="894"/>
      <c r="V1594" s="894"/>
      <c r="W1594" s="895"/>
      <c r="X1594" s="415" t="s">
        <v>152</v>
      </c>
      <c r="Y1594" s="938">
        <v>945</v>
      </c>
      <c r="Z1594" s="939"/>
      <c r="AA1594" s="939"/>
      <c r="AB1594" s="939"/>
      <c r="AC1594" s="940"/>
      <c r="AD1594" s="939">
        <v>909</v>
      </c>
      <c r="AE1594" s="939"/>
      <c r="AF1594" s="939"/>
      <c r="AG1594" s="939"/>
      <c r="AH1594" s="941"/>
    </row>
    <row r="1595" spans="1:34" s="272" customFormat="1" ht="30" customHeight="1" x14ac:dyDescent="0.2">
      <c r="A1595" s="854" t="s">
        <v>2095</v>
      </c>
      <c r="B1595" s="855"/>
      <c r="C1595" s="855"/>
      <c r="D1595" s="714" t="s">
        <v>2096</v>
      </c>
      <c r="E1595" s="715"/>
      <c r="F1595" s="715"/>
      <c r="G1595" s="715"/>
      <c r="H1595" s="715"/>
      <c r="I1595" s="715"/>
      <c r="J1595" s="715"/>
      <c r="K1595" s="715"/>
      <c r="L1595" s="715"/>
      <c r="M1595" s="715"/>
      <c r="N1595" s="715"/>
      <c r="O1595" s="715"/>
      <c r="P1595" s="715"/>
      <c r="Q1595" s="715"/>
      <c r="R1595" s="715"/>
      <c r="S1595" s="715"/>
      <c r="T1595" s="715"/>
      <c r="U1595" s="715"/>
      <c r="V1595" s="715"/>
      <c r="W1595" s="716"/>
      <c r="X1595" s="416" t="s">
        <v>2067</v>
      </c>
      <c r="Y1595" s="942"/>
      <c r="Z1595" s="943"/>
      <c r="AA1595" s="943"/>
      <c r="AB1595" s="943"/>
      <c r="AC1595" s="944"/>
      <c r="AD1595" s="943"/>
      <c r="AE1595" s="943"/>
      <c r="AF1595" s="943"/>
      <c r="AG1595" s="943"/>
      <c r="AH1595" s="945"/>
    </row>
    <row r="1596" spans="1:34" s="272" customFormat="1" ht="15" customHeight="1" x14ac:dyDescent="0.2">
      <c r="A1596" s="919" t="s">
        <v>2097</v>
      </c>
      <c r="B1596" s="920"/>
      <c r="C1596" s="920"/>
      <c r="D1596" s="838" t="s">
        <v>2098</v>
      </c>
      <c r="E1596" s="839"/>
      <c r="F1596" s="839"/>
      <c r="G1596" s="839"/>
      <c r="H1596" s="839"/>
      <c r="I1596" s="839"/>
      <c r="J1596" s="839"/>
      <c r="K1596" s="839"/>
      <c r="L1596" s="839"/>
      <c r="M1596" s="839"/>
      <c r="N1596" s="839"/>
      <c r="O1596" s="839"/>
      <c r="P1596" s="839"/>
      <c r="Q1596" s="839"/>
      <c r="R1596" s="839"/>
      <c r="S1596" s="839"/>
      <c r="T1596" s="839"/>
      <c r="U1596" s="839"/>
      <c r="V1596" s="839"/>
      <c r="W1596" s="840"/>
      <c r="X1596" s="844" t="s">
        <v>152</v>
      </c>
      <c r="Y1596" s="883"/>
      <c r="Z1596" s="884"/>
      <c r="AA1596" s="884"/>
      <c r="AB1596" s="884"/>
      <c r="AC1596" s="885"/>
      <c r="AD1596" s="884"/>
      <c r="AE1596" s="884"/>
      <c r="AF1596" s="884"/>
      <c r="AG1596" s="884"/>
      <c r="AH1596" s="889"/>
    </row>
    <row r="1597" spans="1:34" s="272" customFormat="1" x14ac:dyDescent="0.2">
      <c r="A1597" s="922"/>
      <c r="B1597" s="923"/>
      <c r="C1597" s="923"/>
      <c r="D1597" s="841"/>
      <c r="E1597" s="842"/>
      <c r="F1597" s="842"/>
      <c r="G1597" s="842"/>
      <c r="H1597" s="842"/>
      <c r="I1597" s="842"/>
      <c r="J1597" s="842"/>
      <c r="K1597" s="842"/>
      <c r="L1597" s="842"/>
      <c r="M1597" s="842"/>
      <c r="N1597" s="842"/>
      <c r="O1597" s="842"/>
      <c r="P1597" s="842"/>
      <c r="Q1597" s="842"/>
      <c r="R1597" s="842"/>
      <c r="S1597" s="842"/>
      <c r="T1597" s="842"/>
      <c r="U1597" s="842"/>
      <c r="V1597" s="842"/>
      <c r="W1597" s="843"/>
      <c r="X1597" s="845"/>
      <c r="Y1597" s="886"/>
      <c r="Z1597" s="887"/>
      <c r="AA1597" s="887"/>
      <c r="AB1597" s="887"/>
      <c r="AC1597" s="888"/>
      <c r="AD1597" s="887"/>
      <c r="AE1597" s="887"/>
      <c r="AF1597" s="887"/>
      <c r="AG1597" s="887"/>
      <c r="AH1597" s="890"/>
    </row>
    <row r="1598" spans="1:34" s="272" customFormat="1" ht="15" customHeight="1" x14ac:dyDescent="0.2">
      <c r="A1598" s="834" t="s">
        <v>2099</v>
      </c>
      <c r="B1598" s="835"/>
      <c r="C1598" s="835"/>
      <c r="D1598" s="838" t="s">
        <v>2100</v>
      </c>
      <c r="E1598" s="839"/>
      <c r="F1598" s="839"/>
      <c r="G1598" s="839"/>
      <c r="H1598" s="839"/>
      <c r="I1598" s="839"/>
      <c r="J1598" s="839"/>
      <c r="K1598" s="839"/>
      <c r="L1598" s="839"/>
      <c r="M1598" s="839"/>
      <c r="N1598" s="839"/>
      <c r="O1598" s="839"/>
      <c r="P1598" s="839"/>
      <c r="Q1598" s="839"/>
      <c r="R1598" s="839"/>
      <c r="S1598" s="839"/>
      <c r="T1598" s="839"/>
      <c r="U1598" s="839"/>
      <c r="V1598" s="839"/>
      <c r="W1598" s="840"/>
      <c r="X1598" s="844" t="s">
        <v>2067</v>
      </c>
      <c r="Y1598" s="883"/>
      <c r="Z1598" s="884"/>
      <c r="AA1598" s="884"/>
      <c r="AB1598" s="884"/>
      <c r="AC1598" s="885"/>
      <c r="AD1598" s="884"/>
      <c r="AE1598" s="884"/>
      <c r="AF1598" s="884"/>
      <c r="AG1598" s="884"/>
      <c r="AH1598" s="889"/>
    </row>
    <row r="1599" spans="1:34" s="272" customFormat="1" ht="12.75" thickBot="1" x14ac:dyDescent="0.25">
      <c r="A1599" s="765"/>
      <c r="B1599" s="766"/>
      <c r="C1599" s="766"/>
      <c r="D1599" s="770"/>
      <c r="E1599" s="771"/>
      <c r="F1599" s="771"/>
      <c r="G1599" s="771"/>
      <c r="H1599" s="771"/>
      <c r="I1599" s="771"/>
      <c r="J1599" s="771"/>
      <c r="K1599" s="771"/>
      <c r="L1599" s="771"/>
      <c r="M1599" s="771"/>
      <c r="N1599" s="771"/>
      <c r="O1599" s="771"/>
      <c r="P1599" s="771"/>
      <c r="Q1599" s="771"/>
      <c r="R1599" s="771"/>
      <c r="S1599" s="771"/>
      <c r="T1599" s="771"/>
      <c r="U1599" s="771"/>
      <c r="V1599" s="771"/>
      <c r="W1599" s="772"/>
      <c r="X1599" s="774"/>
      <c r="Y1599" s="794"/>
      <c r="Z1599" s="795"/>
      <c r="AA1599" s="795"/>
      <c r="AB1599" s="795"/>
      <c r="AC1599" s="796"/>
      <c r="AD1599" s="795"/>
      <c r="AE1599" s="795"/>
      <c r="AF1599" s="795"/>
      <c r="AG1599" s="795"/>
      <c r="AH1599" s="799"/>
    </row>
    <row r="1600" spans="1:34" s="272" customFormat="1" ht="15" customHeight="1" x14ac:dyDescent="0.2">
      <c r="A1600" s="763" t="s">
        <v>2101</v>
      </c>
      <c r="B1600" s="764"/>
      <c r="C1600" s="764"/>
      <c r="D1600" s="767" t="s">
        <v>2102</v>
      </c>
      <c r="E1600" s="768"/>
      <c r="F1600" s="768"/>
      <c r="G1600" s="768"/>
      <c r="H1600" s="768"/>
      <c r="I1600" s="768"/>
      <c r="J1600" s="768"/>
      <c r="K1600" s="768"/>
      <c r="L1600" s="768"/>
      <c r="M1600" s="768"/>
      <c r="N1600" s="768"/>
      <c r="O1600" s="768"/>
      <c r="P1600" s="768"/>
      <c r="Q1600" s="768"/>
      <c r="R1600" s="768"/>
      <c r="S1600" s="768"/>
      <c r="T1600" s="768"/>
      <c r="U1600" s="768"/>
      <c r="V1600" s="768"/>
      <c r="W1600" s="769"/>
      <c r="X1600" s="773"/>
      <c r="Y1600" s="928">
        <f>SUM(Y1592+Y1594+Y1595+Y1596+Y1598)</f>
        <v>826550.95</v>
      </c>
      <c r="Z1600" s="929"/>
      <c r="AA1600" s="929"/>
      <c r="AB1600" s="929"/>
      <c r="AC1600" s="930"/>
      <c r="AD1600" s="929">
        <f>SUM(AD1592+AD1594+AD1595+AD1596+AD1598)</f>
        <v>657938</v>
      </c>
      <c r="AE1600" s="929"/>
      <c r="AF1600" s="929"/>
      <c r="AG1600" s="929"/>
      <c r="AH1600" s="934"/>
    </row>
    <row r="1601" spans="1:36" s="272" customFormat="1" ht="12.75" thickBot="1" x14ac:dyDescent="0.25">
      <c r="A1601" s="765"/>
      <c r="B1601" s="766"/>
      <c r="C1601" s="766"/>
      <c r="D1601" s="770"/>
      <c r="E1601" s="771"/>
      <c r="F1601" s="771"/>
      <c r="G1601" s="771"/>
      <c r="H1601" s="771"/>
      <c r="I1601" s="771"/>
      <c r="J1601" s="771"/>
      <c r="K1601" s="771"/>
      <c r="L1601" s="771"/>
      <c r="M1601" s="771"/>
      <c r="N1601" s="771"/>
      <c r="O1601" s="771"/>
      <c r="P1601" s="771"/>
      <c r="Q1601" s="771"/>
      <c r="R1601" s="771"/>
      <c r="S1601" s="771"/>
      <c r="T1601" s="771"/>
      <c r="U1601" s="771"/>
      <c r="V1601" s="771"/>
      <c r="W1601" s="772"/>
      <c r="X1601" s="774"/>
      <c r="Y1601" s="931"/>
      <c r="Z1601" s="932"/>
      <c r="AA1601" s="932"/>
      <c r="AB1601" s="932"/>
      <c r="AC1601" s="933"/>
      <c r="AD1601" s="932" t="e">
        <f>SUM(AD1593+AD1594+AD1595+AD1597+AD1599)</f>
        <v>#REF!</v>
      </c>
      <c r="AE1601" s="932"/>
      <c r="AF1601" s="932"/>
      <c r="AG1601" s="932"/>
      <c r="AH1601" s="935"/>
    </row>
    <row r="1602" spans="1:36" s="272" customFormat="1" ht="15" customHeight="1" x14ac:dyDescent="0.2">
      <c r="A1602" s="763" t="s">
        <v>2103</v>
      </c>
      <c r="B1602" s="764"/>
      <c r="C1602" s="764"/>
      <c r="D1602" s="767" t="s">
        <v>2104</v>
      </c>
      <c r="E1602" s="768"/>
      <c r="F1602" s="768"/>
      <c r="G1602" s="768"/>
      <c r="H1602" s="768"/>
      <c r="I1602" s="768"/>
      <c r="J1602" s="768"/>
      <c r="K1602" s="768"/>
      <c r="L1602" s="768"/>
      <c r="M1602" s="768"/>
      <c r="N1602" s="768"/>
      <c r="O1602" s="768"/>
      <c r="P1602" s="768"/>
      <c r="Q1602" s="768"/>
      <c r="R1602" s="768"/>
      <c r="S1602" s="768"/>
      <c r="T1602" s="768"/>
      <c r="U1602" s="768"/>
      <c r="V1602" s="768"/>
      <c r="W1602" s="769"/>
      <c r="X1602" s="773" t="s">
        <v>2050</v>
      </c>
      <c r="Y1602" s="788">
        <v>-116017</v>
      </c>
      <c r="Z1602" s="789"/>
      <c r="AA1602" s="789"/>
      <c r="AB1602" s="789"/>
      <c r="AC1602" s="790"/>
      <c r="AD1602" s="789">
        <v>-70987</v>
      </c>
      <c r="AE1602" s="789"/>
      <c r="AF1602" s="789"/>
      <c r="AG1602" s="789"/>
      <c r="AH1602" s="797"/>
    </row>
    <row r="1603" spans="1:36" s="272" customFormat="1" x14ac:dyDescent="0.2">
      <c r="A1603" s="836"/>
      <c r="B1603" s="837"/>
      <c r="C1603" s="837"/>
      <c r="D1603" s="841"/>
      <c r="E1603" s="842"/>
      <c r="F1603" s="842"/>
      <c r="G1603" s="842"/>
      <c r="H1603" s="842"/>
      <c r="I1603" s="842"/>
      <c r="J1603" s="842"/>
      <c r="K1603" s="842"/>
      <c r="L1603" s="842"/>
      <c r="M1603" s="842"/>
      <c r="N1603" s="842"/>
      <c r="O1603" s="842"/>
      <c r="P1603" s="842"/>
      <c r="Q1603" s="842"/>
      <c r="R1603" s="842"/>
      <c r="S1603" s="842"/>
      <c r="T1603" s="842"/>
      <c r="U1603" s="842"/>
      <c r="V1603" s="842"/>
      <c r="W1603" s="843"/>
      <c r="X1603" s="845"/>
      <c r="Y1603" s="886"/>
      <c r="Z1603" s="887"/>
      <c r="AA1603" s="887"/>
      <c r="AB1603" s="887"/>
      <c r="AC1603" s="888"/>
      <c r="AD1603" s="887"/>
      <c r="AE1603" s="887"/>
      <c r="AF1603" s="887"/>
      <c r="AG1603" s="887"/>
      <c r="AH1603" s="890"/>
    </row>
    <row r="1604" spans="1:36" s="272" customFormat="1" ht="24.75" customHeight="1" x14ac:dyDescent="0.2">
      <c r="A1604" s="834" t="s">
        <v>2105</v>
      </c>
      <c r="B1604" s="835"/>
      <c r="C1604" s="835"/>
      <c r="D1604" s="838" t="s">
        <v>2372</v>
      </c>
      <c r="E1604" s="839"/>
      <c r="F1604" s="839"/>
      <c r="G1604" s="839"/>
      <c r="H1604" s="839"/>
      <c r="I1604" s="839"/>
      <c r="J1604" s="839"/>
      <c r="K1604" s="839"/>
      <c r="L1604" s="839"/>
      <c r="M1604" s="839"/>
      <c r="N1604" s="839"/>
      <c r="O1604" s="839"/>
      <c r="P1604" s="839"/>
      <c r="Q1604" s="839"/>
      <c r="R1604" s="839"/>
      <c r="S1604" s="839"/>
      <c r="T1604" s="839"/>
      <c r="U1604" s="839"/>
      <c r="V1604" s="839"/>
      <c r="W1604" s="840"/>
      <c r="X1604" s="417" t="s">
        <v>152</v>
      </c>
      <c r="Y1604" s="883"/>
      <c r="Z1604" s="884"/>
      <c r="AA1604" s="884"/>
      <c r="AB1604" s="884"/>
      <c r="AC1604" s="885"/>
      <c r="AD1604" s="884"/>
      <c r="AE1604" s="884"/>
      <c r="AF1604" s="884"/>
      <c r="AG1604" s="884"/>
      <c r="AH1604" s="889"/>
      <c r="AJ1604" s="354"/>
    </row>
    <row r="1605" spans="1:36" s="272" customFormat="1" ht="27" customHeight="1" thickBot="1" x14ac:dyDescent="0.25">
      <c r="A1605" s="834" t="s">
        <v>2106</v>
      </c>
      <c r="B1605" s="835"/>
      <c r="C1605" s="835"/>
      <c r="D1605" s="838" t="s">
        <v>2373</v>
      </c>
      <c r="E1605" s="839"/>
      <c r="F1605" s="839"/>
      <c r="G1605" s="839"/>
      <c r="H1605" s="839"/>
      <c r="I1605" s="839"/>
      <c r="J1605" s="839"/>
      <c r="K1605" s="839"/>
      <c r="L1605" s="839"/>
      <c r="M1605" s="839"/>
      <c r="N1605" s="839"/>
      <c r="O1605" s="839"/>
      <c r="P1605" s="839"/>
      <c r="Q1605" s="839"/>
      <c r="R1605" s="839"/>
      <c r="S1605" s="839"/>
      <c r="T1605" s="839"/>
      <c r="U1605" s="839"/>
      <c r="V1605" s="839"/>
      <c r="W1605" s="840"/>
      <c r="X1605" s="417" t="s">
        <v>2067</v>
      </c>
      <c r="Y1605" s="883"/>
      <c r="Z1605" s="884"/>
      <c r="AA1605" s="884"/>
      <c r="AB1605" s="884"/>
      <c r="AC1605" s="885"/>
      <c r="AD1605" s="884"/>
      <c r="AE1605" s="884"/>
      <c r="AF1605" s="884"/>
      <c r="AG1605" s="884"/>
      <c r="AH1605" s="889"/>
    </row>
    <row r="1606" spans="1:36" s="272" customFormat="1" ht="15" customHeight="1" x14ac:dyDescent="0.2">
      <c r="A1606" s="763" t="s">
        <v>2107</v>
      </c>
      <c r="B1606" s="764"/>
      <c r="C1606" s="764"/>
      <c r="D1606" s="804" t="s">
        <v>2108</v>
      </c>
      <c r="E1606" s="768"/>
      <c r="F1606" s="768"/>
      <c r="G1606" s="768"/>
      <c r="H1606" s="768"/>
      <c r="I1606" s="768"/>
      <c r="J1606" s="768"/>
      <c r="K1606" s="768"/>
      <c r="L1606" s="768"/>
      <c r="M1606" s="768"/>
      <c r="N1606" s="768"/>
      <c r="O1606" s="768"/>
      <c r="P1606" s="768"/>
      <c r="Q1606" s="768"/>
      <c r="R1606" s="768"/>
      <c r="S1606" s="768"/>
      <c r="T1606" s="768"/>
      <c r="U1606" s="768"/>
      <c r="V1606" s="768"/>
      <c r="W1606" s="769"/>
      <c r="X1606" s="773"/>
      <c r="Y1606" s="928">
        <f>SUM(Y1600+Y1602+Y1604+Y1605)</f>
        <v>710533.95</v>
      </c>
      <c r="Z1606" s="929"/>
      <c r="AA1606" s="929"/>
      <c r="AB1606" s="929"/>
      <c r="AC1606" s="930"/>
      <c r="AD1606" s="929">
        <f>SUM(AD1600+AD1602+AD1604+AD1605)</f>
        <v>586951</v>
      </c>
      <c r="AE1606" s="929"/>
      <c r="AF1606" s="929"/>
      <c r="AG1606" s="929"/>
      <c r="AH1606" s="934"/>
    </row>
    <row r="1607" spans="1:36" s="272" customFormat="1" ht="12.75" thickBot="1" x14ac:dyDescent="0.25">
      <c r="A1607" s="765"/>
      <c r="B1607" s="766"/>
      <c r="C1607" s="766"/>
      <c r="D1607" s="770"/>
      <c r="E1607" s="771"/>
      <c r="F1607" s="771"/>
      <c r="G1607" s="771"/>
      <c r="H1607" s="771"/>
      <c r="I1607" s="771"/>
      <c r="J1607" s="771"/>
      <c r="K1607" s="771"/>
      <c r="L1607" s="771"/>
      <c r="M1607" s="771"/>
      <c r="N1607" s="771"/>
      <c r="O1607" s="771"/>
      <c r="P1607" s="771"/>
      <c r="Q1607" s="771"/>
      <c r="R1607" s="771"/>
      <c r="S1607" s="771"/>
      <c r="T1607" s="771"/>
      <c r="U1607" s="771"/>
      <c r="V1607" s="771"/>
      <c r="W1607" s="772"/>
      <c r="X1607" s="774"/>
      <c r="Y1607" s="931"/>
      <c r="Z1607" s="932"/>
      <c r="AA1607" s="932"/>
      <c r="AB1607" s="932"/>
      <c r="AC1607" s="933"/>
      <c r="AD1607" s="932" t="e">
        <f>SUM(AD1601+AD1603+#REF!+#REF!)</f>
        <v>#REF!</v>
      </c>
      <c r="AE1607" s="932"/>
      <c r="AF1607" s="932"/>
      <c r="AG1607" s="932"/>
      <c r="AH1607" s="935"/>
    </row>
    <row r="1608" spans="1:36" s="272" customFormat="1" ht="12.75" thickBot="1" x14ac:dyDescent="0.25">
      <c r="A1608" s="906" t="s">
        <v>113</v>
      </c>
      <c r="B1608" s="907"/>
      <c r="C1608" s="907"/>
      <c r="D1608" s="936" t="s">
        <v>2109</v>
      </c>
      <c r="E1608" s="826"/>
      <c r="F1608" s="826"/>
      <c r="G1608" s="826"/>
      <c r="H1608" s="826"/>
      <c r="I1608" s="826"/>
      <c r="J1608" s="826"/>
      <c r="K1608" s="826"/>
      <c r="L1608" s="826"/>
      <c r="M1608" s="826"/>
      <c r="N1608" s="826"/>
      <c r="O1608" s="826"/>
      <c r="P1608" s="826"/>
      <c r="Q1608" s="826"/>
      <c r="R1608" s="826"/>
      <c r="S1608" s="826"/>
      <c r="T1608" s="826"/>
      <c r="U1608" s="826"/>
      <c r="V1608" s="826"/>
      <c r="W1608" s="937"/>
      <c r="X1608" s="418"/>
      <c r="Y1608" s="909"/>
      <c r="Z1608" s="910"/>
      <c r="AA1608" s="910"/>
      <c r="AB1608" s="910"/>
      <c r="AC1608" s="911"/>
      <c r="AD1608" s="909"/>
      <c r="AE1608" s="910"/>
      <c r="AF1608" s="910"/>
      <c r="AG1608" s="910"/>
      <c r="AH1608" s="912"/>
    </row>
    <row r="1609" spans="1:36" s="272" customFormat="1" x14ac:dyDescent="0.2">
      <c r="A1609" s="924" t="s">
        <v>2110</v>
      </c>
      <c r="B1609" s="925"/>
      <c r="C1609" s="925"/>
      <c r="D1609" s="926" t="s">
        <v>2111</v>
      </c>
      <c r="E1609" s="892"/>
      <c r="F1609" s="892"/>
      <c r="G1609" s="892"/>
      <c r="H1609" s="892"/>
      <c r="I1609" s="892"/>
      <c r="J1609" s="892"/>
      <c r="K1609" s="892"/>
      <c r="L1609" s="892"/>
      <c r="M1609" s="892"/>
      <c r="N1609" s="892"/>
      <c r="O1609" s="892"/>
      <c r="P1609" s="892"/>
      <c r="Q1609" s="892"/>
      <c r="R1609" s="892"/>
      <c r="S1609" s="892"/>
      <c r="T1609" s="892"/>
      <c r="U1609" s="892"/>
      <c r="V1609" s="892"/>
      <c r="W1609" s="927"/>
      <c r="X1609" s="415" t="s">
        <v>2067</v>
      </c>
      <c r="Y1609" s="896"/>
      <c r="Z1609" s="897"/>
      <c r="AA1609" s="897"/>
      <c r="AB1609" s="897"/>
      <c r="AC1609" s="898"/>
      <c r="AD1609" s="879"/>
      <c r="AE1609" s="880"/>
      <c r="AF1609" s="880"/>
      <c r="AG1609" s="880"/>
      <c r="AH1609" s="882"/>
    </row>
    <row r="1610" spans="1:36" s="272" customFormat="1" x14ac:dyDescent="0.2">
      <c r="A1610" s="854" t="s">
        <v>2112</v>
      </c>
      <c r="B1610" s="855"/>
      <c r="C1610" s="855"/>
      <c r="D1610" s="745" t="s">
        <v>2113</v>
      </c>
      <c r="E1610" s="746"/>
      <c r="F1610" s="746"/>
      <c r="G1610" s="746"/>
      <c r="H1610" s="746"/>
      <c r="I1610" s="746"/>
      <c r="J1610" s="746"/>
      <c r="K1610" s="746"/>
      <c r="L1610" s="746"/>
      <c r="M1610" s="746"/>
      <c r="N1610" s="746"/>
      <c r="O1610" s="746"/>
      <c r="P1610" s="746"/>
      <c r="Q1610" s="746"/>
      <c r="R1610" s="746"/>
      <c r="S1610" s="746"/>
      <c r="T1610" s="746"/>
      <c r="U1610" s="746"/>
      <c r="V1610" s="746"/>
      <c r="W1610" s="747"/>
      <c r="X1610" s="416" t="s">
        <v>2067</v>
      </c>
      <c r="Y1610" s="879">
        <v>-109599</v>
      </c>
      <c r="Z1610" s="880"/>
      <c r="AA1610" s="880"/>
      <c r="AB1610" s="880"/>
      <c r="AC1610" s="881"/>
      <c r="AD1610" s="879">
        <v>-89915</v>
      </c>
      <c r="AE1610" s="880"/>
      <c r="AF1610" s="880"/>
      <c r="AG1610" s="880"/>
      <c r="AH1610" s="882"/>
    </row>
    <row r="1611" spans="1:36" s="272" customFormat="1" ht="15" customHeight="1" x14ac:dyDescent="0.2">
      <c r="A1611" s="834" t="s">
        <v>2114</v>
      </c>
      <c r="B1611" s="835"/>
      <c r="C1611" s="835"/>
      <c r="D1611" s="838" t="s">
        <v>2115</v>
      </c>
      <c r="E1611" s="839"/>
      <c r="F1611" s="839"/>
      <c r="G1611" s="839"/>
      <c r="H1611" s="839"/>
      <c r="I1611" s="839"/>
      <c r="J1611" s="839"/>
      <c r="K1611" s="839"/>
      <c r="L1611" s="839"/>
      <c r="M1611" s="839"/>
      <c r="N1611" s="839"/>
      <c r="O1611" s="839"/>
      <c r="P1611" s="839"/>
      <c r="Q1611" s="839"/>
      <c r="R1611" s="839"/>
      <c r="S1611" s="839"/>
      <c r="T1611" s="839"/>
      <c r="U1611" s="839"/>
      <c r="V1611" s="839"/>
      <c r="W1611" s="840"/>
      <c r="X1611" s="844" t="s">
        <v>152</v>
      </c>
      <c r="Y1611" s="866"/>
      <c r="Z1611" s="867"/>
      <c r="AA1611" s="867"/>
      <c r="AB1611" s="867"/>
      <c r="AC1611" s="868"/>
      <c r="AD1611" s="866"/>
      <c r="AE1611" s="867"/>
      <c r="AF1611" s="867"/>
      <c r="AG1611" s="867"/>
      <c r="AH1611" s="875"/>
    </row>
    <row r="1612" spans="1:36" s="272" customFormat="1" x14ac:dyDescent="0.2">
      <c r="A1612" s="783"/>
      <c r="B1612" s="784"/>
      <c r="C1612" s="784"/>
      <c r="D1612" s="785"/>
      <c r="E1612" s="752"/>
      <c r="F1612" s="752"/>
      <c r="G1612" s="752"/>
      <c r="H1612" s="752"/>
      <c r="I1612" s="752"/>
      <c r="J1612" s="752"/>
      <c r="K1612" s="752"/>
      <c r="L1612" s="752"/>
      <c r="M1612" s="752"/>
      <c r="N1612" s="752"/>
      <c r="O1612" s="752"/>
      <c r="P1612" s="752"/>
      <c r="Q1612" s="752"/>
      <c r="R1612" s="752"/>
      <c r="S1612" s="752"/>
      <c r="T1612" s="752"/>
      <c r="U1612" s="752"/>
      <c r="V1612" s="752"/>
      <c r="W1612" s="786"/>
      <c r="X1612" s="787"/>
      <c r="Y1612" s="869"/>
      <c r="Z1612" s="870"/>
      <c r="AA1612" s="870"/>
      <c r="AB1612" s="870"/>
      <c r="AC1612" s="871"/>
      <c r="AD1612" s="869"/>
      <c r="AE1612" s="870"/>
      <c r="AF1612" s="870"/>
      <c r="AG1612" s="870"/>
      <c r="AH1612" s="876"/>
    </row>
    <row r="1613" spans="1:36" ht="20.25" customHeight="1" x14ac:dyDescent="0.2">
      <c r="A1613" s="836"/>
      <c r="B1613" s="837"/>
      <c r="C1613" s="837"/>
      <c r="D1613" s="841"/>
      <c r="E1613" s="842"/>
      <c r="F1613" s="842"/>
      <c r="G1613" s="842"/>
      <c r="H1613" s="842"/>
      <c r="I1613" s="842"/>
      <c r="J1613" s="842"/>
      <c r="K1613" s="842"/>
      <c r="L1613" s="842"/>
      <c r="M1613" s="842"/>
      <c r="N1613" s="842"/>
      <c r="O1613" s="842"/>
      <c r="P1613" s="842"/>
      <c r="Q1613" s="842"/>
      <c r="R1613" s="842"/>
      <c r="S1613" s="842"/>
      <c r="T1613" s="842"/>
      <c r="U1613" s="842"/>
      <c r="V1613" s="842"/>
      <c r="W1613" s="843"/>
      <c r="X1613" s="845"/>
      <c r="Y1613" s="872"/>
      <c r="Z1613" s="873"/>
      <c r="AA1613" s="873"/>
      <c r="AB1613" s="873"/>
      <c r="AC1613" s="874"/>
      <c r="AD1613" s="872"/>
      <c r="AE1613" s="873"/>
      <c r="AF1613" s="873"/>
      <c r="AG1613" s="873"/>
      <c r="AH1613" s="877"/>
    </row>
    <row r="1614" spans="1:36" x14ac:dyDescent="0.2">
      <c r="A1614" s="854" t="s">
        <v>2116</v>
      </c>
      <c r="B1614" s="855"/>
      <c r="C1614" s="855"/>
      <c r="D1614" s="714" t="s">
        <v>2117</v>
      </c>
      <c r="E1614" s="715"/>
      <c r="F1614" s="715"/>
      <c r="G1614" s="715"/>
      <c r="H1614" s="715"/>
      <c r="I1614" s="715"/>
      <c r="J1614" s="715"/>
      <c r="K1614" s="715"/>
      <c r="L1614" s="715"/>
      <c r="M1614" s="715"/>
      <c r="N1614" s="715"/>
      <c r="O1614" s="715"/>
      <c r="P1614" s="715"/>
      <c r="Q1614" s="715"/>
      <c r="R1614" s="715"/>
      <c r="S1614" s="715"/>
      <c r="T1614" s="715"/>
      <c r="U1614" s="715"/>
      <c r="V1614" s="715"/>
      <c r="W1614" s="716"/>
      <c r="X1614" s="416" t="s">
        <v>152</v>
      </c>
      <c r="Y1614" s="879"/>
      <c r="Z1614" s="880"/>
      <c r="AA1614" s="880"/>
      <c r="AB1614" s="880"/>
      <c r="AC1614" s="881"/>
      <c r="AD1614" s="879"/>
      <c r="AE1614" s="880"/>
      <c r="AF1614" s="880"/>
      <c r="AG1614" s="880"/>
      <c r="AH1614" s="882"/>
    </row>
    <row r="1615" spans="1:36" x14ac:dyDescent="0.2">
      <c r="A1615" s="854" t="s">
        <v>2118</v>
      </c>
      <c r="B1615" s="855"/>
      <c r="C1615" s="855"/>
      <c r="D1615" s="714" t="s">
        <v>2119</v>
      </c>
      <c r="E1615" s="715"/>
      <c r="F1615" s="715"/>
      <c r="G1615" s="715"/>
      <c r="H1615" s="715"/>
      <c r="I1615" s="715"/>
      <c r="J1615" s="715"/>
      <c r="K1615" s="715"/>
      <c r="L1615" s="715"/>
      <c r="M1615" s="715"/>
      <c r="N1615" s="715"/>
      <c r="O1615" s="715"/>
      <c r="P1615" s="715"/>
      <c r="Q1615" s="715"/>
      <c r="R1615" s="715"/>
      <c r="S1615" s="715"/>
      <c r="T1615" s="715"/>
      <c r="U1615" s="715"/>
      <c r="V1615" s="715"/>
      <c r="W1615" s="716"/>
      <c r="X1615" s="416" t="s">
        <v>152</v>
      </c>
      <c r="Y1615" s="879">
        <v>2330</v>
      </c>
      <c r="Z1615" s="880"/>
      <c r="AA1615" s="880"/>
      <c r="AB1615" s="880"/>
      <c r="AC1615" s="881"/>
      <c r="AD1615" s="879"/>
      <c r="AE1615" s="880"/>
      <c r="AF1615" s="880"/>
      <c r="AG1615" s="880"/>
      <c r="AH1615" s="882"/>
    </row>
    <row r="1616" spans="1:36" ht="15" customHeight="1" x14ac:dyDescent="0.2">
      <c r="A1616" s="834" t="s">
        <v>2120</v>
      </c>
      <c r="B1616" s="835"/>
      <c r="C1616" s="835"/>
      <c r="D1616" s="838" t="s">
        <v>2121</v>
      </c>
      <c r="E1616" s="839"/>
      <c r="F1616" s="839"/>
      <c r="G1616" s="839"/>
      <c r="H1616" s="839"/>
      <c r="I1616" s="839"/>
      <c r="J1616" s="839"/>
      <c r="K1616" s="839"/>
      <c r="L1616" s="839"/>
      <c r="M1616" s="839"/>
      <c r="N1616" s="839"/>
      <c r="O1616" s="839"/>
      <c r="P1616" s="839"/>
      <c r="Q1616" s="839"/>
      <c r="R1616" s="839"/>
      <c r="S1616" s="839"/>
      <c r="T1616" s="839"/>
      <c r="U1616" s="839"/>
      <c r="V1616" s="839"/>
      <c r="W1616" s="840"/>
      <c r="X1616" s="844" t="s">
        <v>152</v>
      </c>
      <c r="Y1616" s="866"/>
      <c r="Z1616" s="867"/>
      <c r="AA1616" s="867"/>
      <c r="AB1616" s="867"/>
      <c r="AC1616" s="868"/>
      <c r="AD1616" s="866"/>
      <c r="AE1616" s="867"/>
      <c r="AF1616" s="867"/>
      <c r="AG1616" s="867"/>
      <c r="AH1616" s="875"/>
    </row>
    <row r="1617" spans="1:34" x14ac:dyDescent="0.2">
      <c r="A1617" s="783"/>
      <c r="B1617" s="784"/>
      <c r="C1617" s="784"/>
      <c r="D1617" s="785"/>
      <c r="E1617" s="752"/>
      <c r="F1617" s="752"/>
      <c r="G1617" s="752"/>
      <c r="H1617" s="752"/>
      <c r="I1617" s="752"/>
      <c r="J1617" s="752"/>
      <c r="K1617" s="752"/>
      <c r="L1617" s="752"/>
      <c r="M1617" s="752"/>
      <c r="N1617" s="752"/>
      <c r="O1617" s="752"/>
      <c r="P1617" s="752"/>
      <c r="Q1617" s="752"/>
      <c r="R1617" s="752"/>
      <c r="S1617" s="752"/>
      <c r="T1617" s="752"/>
      <c r="U1617" s="752"/>
      <c r="V1617" s="752"/>
      <c r="W1617" s="786"/>
      <c r="X1617" s="787"/>
      <c r="Y1617" s="869"/>
      <c r="Z1617" s="870"/>
      <c r="AA1617" s="870"/>
      <c r="AB1617" s="870"/>
      <c r="AC1617" s="871"/>
      <c r="AD1617" s="869"/>
      <c r="AE1617" s="870"/>
      <c r="AF1617" s="870"/>
      <c r="AG1617" s="870"/>
      <c r="AH1617" s="876"/>
    </row>
    <row r="1618" spans="1:34" ht="24.75" customHeight="1" x14ac:dyDescent="0.2">
      <c r="A1618" s="836"/>
      <c r="B1618" s="837"/>
      <c r="C1618" s="837"/>
      <c r="D1618" s="841"/>
      <c r="E1618" s="842"/>
      <c r="F1618" s="842"/>
      <c r="G1618" s="842"/>
      <c r="H1618" s="842"/>
      <c r="I1618" s="842"/>
      <c r="J1618" s="842"/>
      <c r="K1618" s="842"/>
      <c r="L1618" s="842"/>
      <c r="M1618" s="842"/>
      <c r="N1618" s="842"/>
      <c r="O1618" s="842"/>
      <c r="P1618" s="842"/>
      <c r="Q1618" s="842"/>
      <c r="R1618" s="842"/>
      <c r="S1618" s="842"/>
      <c r="T1618" s="842"/>
      <c r="U1618" s="842"/>
      <c r="V1618" s="842"/>
      <c r="W1618" s="843"/>
      <c r="X1618" s="845"/>
      <c r="Y1618" s="872"/>
      <c r="Z1618" s="873"/>
      <c r="AA1618" s="873"/>
      <c r="AB1618" s="873"/>
      <c r="AC1618" s="874"/>
      <c r="AD1618" s="872"/>
      <c r="AE1618" s="873"/>
      <c r="AF1618" s="873"/>
      <c r="AG1618" s="873"/>
      <c r="AH1618" s="877"/>
    </row>
    <row r="1619" spans="1:34" ht="15" customHeight="1" x14ac:dyDescent="0.2">
      <c r="A1619" s="834" t="s">
        <v>2122</v>
      </c>
      <c r="B1619" s="835"/>
      <c r="C1619" s="835"/>
      <c r="D1619" s="838" t="s">
        <v>2123</v>
      </c>
      <c r="E1619" s="839"/>
      <c r="F1619" s="839"/>
      <c r="G1619" s="839"/>
      <c r="H1619" s="839"/>
      <c r="I1619" s="839"/>
      <c r="J1619" s="839"/>
      <c r="K1619" s="839"/>
      <c r="L1619" s="839"/>
      <c r="M1619" s="839"/>
      <c r="N1619" s="839"/>
      <c r="O1619" s="839"/>
      <c r="P1619" s="839"/>
      <c r="Q1619" s="839"/>
      <c r="R1619" s="839"/>
      <c r="S1619" s="839"/>
      <c r="T1619" s="839"/>
      <c r="U1619" s="839"/>
      <c r="V1619" s="839"/>
      <c r="W1619" s="840"/>
      <c r="X1619" s="844" t="s">
        <v>2067</v>
      </c>
      <c r="Y1619" s="866"/>
      <c r="Z1619" s="867"/>
      <c r="AA1619" s="867"/>
      <c r="AB1619" s="867"/>
      <c r="AC1619" s="868"/>
      <c r="AD1619" s="866"/>
      <c r="AE1619" s="867"/>
      <c r="AF1619" s="867"/>
      <c r="AG1619" s="867"/>
      <c r="AH1619" s="875"/>
    </row>
    <row r="1620" spans="1:34" x14ac:dyDescent="0.2">
      <c r="A1620" s="836"/>
      <c r="B1620" s="837"/>
      <c r="C1620" s="837"/>
      <c r="D1620" s="841"/>
      <c r="E1620" s="842"/>
      <c r="F1620" s="842"/>
      <c r="G1620" s="842"/>
      <c r="H1620" s="842"/>
      <c r="I1620" s="842"/>
      <c r="J1620" s="842"/>
      <c r="K1620" s="842"/>
      <c r="L1620" s="842"/>
      <c r="M1620" s="842"/>
      <c r="N1620" s="842"/>
      <c r="O1620" s="842"/>
      <c r="P1620" s="842"/>
      <c r="Q1620" s="842"/>
      <c r="R1620" s="842"/>
      <c r="S1620" s="842"/>
      <c r="T1620" s="842"/>
      <c r="U1620" s="842"/>
      <c r="V1620" s="842"/>
      <c r="W1620" s="843"/>
      <c r="X1620" s="845"/>
      <c r="Y1620" s="872"/>
      <c r="Z1620" s="873"/>
      <c r="AA1620" s="873"/>
      <c r="AB1620" s="873"/>
      <c r="AC1620" s="874"/>
      <c r="AD1620" s="872"/>
      <c r="AE1620" s="873"/>
      <c r="AF1620" s="873"/>
      <c r="AG1620" s="873"/>
      <c r="AH1620" s="877"/>
    </row>
    <row r="1621" spans="1:34" ht="15" customHeight="1" x14ac:dyDescent="0.2">
      <c r="A1621" s="834" t="s">
        <v>2124</v>
      </c>
      <c r="B1621" s="835"/>
      <c r="C1621" s="835"/>
      <c r="D1621" s="838" t="s">
        <v>2125</v>
      </c>
      <c r="E1621" s="839"/>
      <c r="F1621" s="839"/>
      <c r="G1621" s="839"/>
      <c r="H1621" s="839"/>
      <c r="I1621" s="839"/>
      <c r="J1621" s="839"/>
      <c r="K1621" s="839"/>
      <c r="L1621" s="839"/>
      <c r="M1621" s="839"/>
      <c r="N1621" s="839"/>
      <c r="O1621" s="839"/>
      <c r="P1621" s="839"/>
      <c r="Q1621" s="839"/>
      <c r="R1621" s="839"/>
      <c r="S1621" s="839"/>
      <c r="T1621" s="839"/>
      <c r="U1621" s="839"/>
      <c r="V1621" s="839"/>
      <c r="W1621" s="840"/>
      <c r="X1621" s="844" t="s">
        <v>152</v>
      </c>
      <c r="Y1621" s="866"/>
      <c r="Z1621" s="867"/>
      <c r="AA1621" s="867"/>
      <c r="AB1621" s="867"/>
      <c r="AC1621" s="868"/>
      <c r="AD1621" s="866"/>
      <c r="AE1621" s="867"/>
      <c r="AF1621" s="867"/>
      <c r="AG1621" s="867"/>
      <c r="AH1621" s="875"/>
    </row>
    <row r="1622" spans="1:34" ht="19.5" customHeight="1" x14ac:dyDescent="0.2">
      <c r="A1622" s="836"/>
      <c r="B1622" s="837"/>
      <c r="C1622" s="837"/>
      <c r="D1622" s="841"/>
      <c r="E1622" s="842"/>
      <c r="F1622" s="842"/>
      <c r="G1622" s="842"/>
      <c r="H1622" s="842"/>
      <c r="I1622" s="842"/>
      <c r="J1622" s="842"/>
      <c r="K1622" s="842"/>
      <c r="L1622" s="842"/>
      <c r="M1622" s="842"/>
      <c r="N1622" s="842"/>
      <c r="O1622" s="842"/>
      <c r="P1622" s="842"/>
      <c r="Q1622" s="842"/>
      <c r="R1622" s="842"/>
      <c r="S1622" s="842"/>
      <c r="T1622" s="842"/>
      <c r="U1622" s="842"/>
      <c r="V1622" s="842"/>
      <c r="W1622" s="843"/>
      <c r="X1622" s="845"/>
      <c r="Y1622" s="872"/>
      <c r="Z1622" s="873"/>
      <c r="AA1622" s="873"/>
      <c r="AB1622" s="873"/>
      <c r="AC1622" s="874"/>
      <c r="AD1622" s="872"/>
      <c r="AE1622" s="873"/>
      <c r="AF1622" s="873"/>
      <c r="AG1622" s="873"/>
      <c r="AH1622" s="877"/>
    </row>
    <row r="1623" spans="1:34" ht="15" customHeight="1" x14ac:dyDescent="0.2">
      <c r="A1623" s="834" t="s">
        <v>2126</v>
      </c>
      <c r="B1623" s="835"/>
      <c r="C1623" s="835"/>
      <c r="D1623" s="838" t="s">
        <v>2127</v>
      </c>
      <c r="E1623" s="839"/>
      <c r="F1623" s="839"/>
      <c r="G1623" s="839"/>
      <c r="H1623" s="839"/>
      <c r="I1623" s="839"/>
      <c r="J1623" s="839"/>
      <c r="K1623" s="839"/>
      <c r="L1623" s="839"/>
      <c r="M1623" s="839"/>
      <c r="N1623" s="839"/>
      <c r="O1623" s="839"/>
      <c r="P1623" s="839"/>
      <c r="Q1623" s="839"/>
      <c r="R1623" s="839"/>
      <c r="S1623" s="839"/>
      <c r="T1623" s="839"/>
      <c r="U1623" s="839"/>
      <c r="V1623" s="839"/>
      <c r="W1623" s="840"/>
      <c r="X1623" s="844" t="s">
        <v>2067</v>
      </c>
      <c r="Y1623" s="866"/>
      <c r="Z1623" s="867"/>
      <c r="AA1623" s="867"/>
      <c r="AB1623" s="867"/>
      <c r="AC1623" s="868"/>
      <c r="AD1623" s="866"/>
      <c r="AE1623" s="867"/>
      <c r="AF1623" s="867"/>
      <c r="AG1623" s="867"/>
      <c r="AH1623" s="875"/>
    </row>
    <row r="1624" spans="1:34" x14ac:dyDescent="0.2">
      <c r="A1624" s="783"/>
      <c r="B1624" s="784"/>
      <c r="C1624" s="784"/>
      <c r="D1624" s="785"/>
      <c r="E1624" s="752"/>
      <c r="F1624" s="752"/>
      <c r="G1624" s="752"/>
      <c r="H1624" s="752"/>
      <c r="I1624" s="752"/>
      <c r="J1624" s="752"/>
      <c r="K1624" s="752"/>
      <c r="L1624" s="752"/>
      <c r="M1624" s="752"/>
      <c r="N1624" s="752"/>
      <c r="O1624" s="752"/>
      <c r="P1624" s="752"/>
      <c r="Q1624" s="752"/>
      <c r="R1624" s="752"/>
      <c r="S1624" s="752"/>
      <c r="T1624" s="752"/>
      <c r="U1624" s="752"/>
      <c r="V1624" s="752"/>
      <c r="W1624" s="786"/>
      <c r="X1624" s="787"/>
      <c r="Y1624" s="869"/>
      <c r="Z1624" s="870"/>
      <c r="AA1624" s="870"/>
      <c r="AB1624" s="870"/>
      <c r="AC1624" s="871"/>
      <c r="AD1624" s="869"/>
      <c r="AE1624" s="870"/>
      <c r="AF1624" s="870"/>
      <c r="AG1624" s="870"/>
      <c r="AH1624" s="876"/>
    </row>
    <row r="1625" spans="1:34" x14ac:dyDescent="0.2">
      <c r="A1625" s="836"/>
      <c r="B1625" s="837"/>
      <c r="C1625" s="837"/>
      <c r="D1625" s="841"/>
      <c r="E1625" s="842"/>
      <c r="F1625" s="842"/>
      <c r="G1625" s="842"/>
      <c r="H1625" s="842"/>
      <c r="I1625" s="842"/>
      <c r="J1625" s="842"/>
      <c r="K1625" s="842"/>
      <c r="L1625" s="842"/>
      <c r="M1625" s="842"/>
      <c r="N1625" s="842"/>
      <c r="O1625" s="842"/>
      <c r="P1625" s="842"/>
      <c r="Q1625" s="842"/>
      <c r="R1625" s="842"/>
      <c r="S1625" s="842"/>
      <c r="T1625" s="842"/>
      <c r="U1625" s="842"/>
      <c r="V1625" s="842"/>
      <c r="W1625" s="843"/>
      <c r="X1625" s="845"/>
      <c r="Y1625" s="872"/>
      <c r="Z1625" s="873"/>
      <c r="AA1625" s="873"/>
      <c r="AB1625" s="873"/>
      <c r="AC1625" s="874"/>
      <c r="AD1625" s="872"/>
      <c r="AE1625" s="873"/>
      <c r="AF1625" s="873"/>
      <c r="AG1625" s="873"/>
      <c r="AH1625" s="877"/>
    </row>
    <row r="1626" spans="1:34" ht="15" customHeight="1" x14ac:dyDescent="0.2">
      <c r="A1626" s="834" t="s">
        <v>2128</v>
      </c>
      <c r="B1626" s="835"/>
      <c r="C1626" s="835"/>
      <c r="D1626" s="838" t="s">
        <v>2129</v>
      </c>
      <c r="E1626" s="839"/>
      <c r="F1626" s="839"/>
      <c r="G1626" s="839"/>
      <c r="H1626" s="839"/>
      <c r="I1626" s="839"/>
      <c r="J1626" s="839"/>
      <c r="K1626" s="839"/>
      <c r="L1626" s="839"/>
      <c r="M1626" s="839"/>
      <c r="N1626" s="839"/>
      <c r="O1626" s="839"/>
      <c r="P1626" s="839"/>
      <c r="Q1626" s="839"/>
      <c r="R1626" s="839"/>
      <c r="S1626" s="839"/>
      <c r="T1626" s="839"/>
      <c r="U1626" s="839"/>
      <c r="V1626" s="839"/>
      <c r="W1626" s="840"/>
      <c r="X1626" s="844" t="s">
        <v>152</v>
      </c>
      <c r="Y1626" s="866"/>
      <c r="Z1626" s="867"/>
      <c r="AA1626" s="867"/>
      <c r="AB1626" s="867"/>
      <c r="AC1626" s="868"/>
      <c r="AD1626" s="866"/>
      <c r="AE1626" s="867"/>
      <c r="AF1626" s="867"/>
      <c r="AG1626" s="867"/>
      <c r="AH1626" s="875"/>
    </row>
    <row r="1627" spans="1:34" x14ac:dyDescent="0.2">
      <c r="A1627" s="783"/>
      <c r="B1627" s="784"/>
      <c r="C1627" s="784"/>
      <c r="D1627" s="785"/>
      <c r="E1627" s="752"/>
      <c r="F1627" s="752"/>
      <c r="G1627" s="752"/>
      <c r="H1627" s="752"/>
      <c r="I1627" s="752"/>
      <c r="J1627" s="752"/>
      <c r="K1627" s="752"/>
      <c r="L1627" s="752"/>
      <c r="M1627" s="752"/>
      <c r="N1627" s="752"/>
      <c r="O1627" s="752"/>
      <c r="P1627" s="752"/>
      <c r="Q1627" s="752"/>
      <c r="R1627" s="752"/>
      <c r="S1627" s="752"/>
      <c r="T1627" s="752"/>
      <c r="U1627" s="752"/>
      <c r="V1627" s="752"/>
      <c r="W1627" s="786"/>
      <c r="X1627" s="787"/>
      <c r="Y1627" s="869"/>
      <c r="Z1627" s="870"/>
      <c r="AA1627" s="870"/>
      <c r="AB1627" s="870"/>
      <c r="AC1627" s="871"/>
      <c r="AD1627" s="869"/>
      <c r="AE1627" s="870"/>
      <c r="AF1627" s="870"/>
      <c r="AG1627" s="870"/>
      <c r="AH1627" s="876"/>
    </row>
    <row r="1628" spans="1:34" x14ac:dyDescent="0.2">
      <c r="A1628" s="836"/>
      <c r="B1628" s="837"/>
      <c r="C1628" s="837"/>
      <c r="D1628" s="841"/>
      <c r="E1628" s="842"/>
      <c r="F1628" s="842"/>
      <c r="G1628" s="842"/>
      <c r="H1628" s="842"/>
      <c r="I1628" s="842"/>
      <c r="J1628" s="842"/>
      <c r="K1628" s="842"/>
      <c r="L1628" s="842"/>
      <c r="M1628" s="842"/>
      <c r="N1628" s="842"/>
      <c r="O1628" s="842"/>
      <c r="P1628" s="842"/>
      <c r="Q1628" s="842"/>
      <c r="R1628" s="842"/>
      <c r="S1628" s="842"/>
      <c r="T1628" s="842"/>
      <c r="U1628" s="842"/>
      <c r="V1628" s="842"/>
      <c r="W1628" s="843"/>
      <c r="X1628" s="845"/>
      <c r="Y1628" s="872"/>
      <c r="Z1628" s="873"/>
      <c r="AA1628" s="873"/>
      <c r="AB1628" s="873"/>
      <c r="AC1628" s="874"/>
      <c r="AD1628" s="872"/>
      <c r="AE1628" s="873"/>
      <c r="AF1628" s="873"/>
      <c r="AG1628" s="873"/>
      <c r="AH1628" s="877"/>
    </row>
    <row r="1629" spans="1:34" ht="24" customHeight="1" x14ac:dyDescent="0.2">
      <c r="A1629" s="854" t="s">
        <v>2130</v>
      </c>
      <c r="B1629" s="855"/>
      <c r="C1629" s="855"/>
      <c r="D1629" s="714" t="s">
        <v>2131</v>
      </c>
      <c r="E1629" s="715"/>
      <c r="F1629" s="715"/>
      <c r="G1629" s="715"/>
      <c r="H1629" s="715"/>
      <c r="I1629" s="715"/>
      <c r="J1629" s="715"/>
      <c r="K1629" s="715"/>
      <c r="L1629" s="715"/>
      <c r="M1629" s="715"/>
      <c r="N1629" s="715"/>
      <c r="O1629" s="715"/>
      <c r="P1629" s="715"/>
      <c r="Q1629" s="715"/>
      <c r="R1629" s="715"/>
      <c r="S1629" s="715"/>
      <c r="T1629" s="715"/>
      <c r="U1629" s="715"/>
      <c r="V1629" s="715"/>
      <c r="W1629" s="716"/>
      <c r="X1629" s="416" t="s">
        <v>152</v>
      </c>
      <c r="Y1629" s="822"/>
      <c r="Z1629" s="823"/>
      <c r="AA1629" s="823"/>
      <c r="AB1629" s="823"/>
      <c r="AC1629" s="856"/>
      <c r="AD1629" s="822"/>
      <c r="AE1629" s="823"/>
      <c r="AF1629" s="823"/>
      <c r="AG1629" s="823"/>
      <c r="AH1629" s="824"/>
    </row>
    <row r="1630" spans="1:34" ht="15" customHeight="1" x14ac:dyDescent="0.2">
      <c r="A1630" s="834" t="s">
        <v>2132</v>
      </c>
      <c r="B1630" s="835"/>
      <c r="C1630" s="835"/>
      <c r="D1630" s="838" t="s">
        <v>2133</v>
      </c>
      <c r="E1630" s="839"/>
      <c r="F1630" s="839"/>
      <c r="G1630" s="839"/>
      <c r="H1630" s="839"/>
      <c r="I1630" s="839"/>
      <c r="J1630" s="839"/>
      <c r="K1630" s="839"/>
      <c r="L1630" s="839"/>
      <c r="M1630" s="839"/>
      <c r="N1630" s="839"/>
      <c r="O1630" s="839"/>
      <c r="P1630" s="839"/>
      <c r="Q1630" s="839"/>
      <c r="R1630" s="839"/>
      <c r="S1630" s="839"/>
      <c r="T1630" s="839"/>
      <c r="U1630" s="839"/>
      <c r="V1630" s="839"/>
      <c r="W1630" s="840"/>
      <c r="X1630" s="844" t="s">
        <v>152</v>
      </c>
      <c r="Y1630" s="866"/>
      <c r="Z1630" s="867"/>
      <c r="AA1630" s="867"/>
      <c r="AB1630" s="867"/>
      <c r="AC1630" s="868"/>
      <c r="AD1630" s="866"/>
      <c r="AE1630" s="867"/>
      <c r="AF1630" s="867"/>
      <c r="AG1630" s="867"/>
      <c r="AH1630" s="875"/>
    </row>
    <row r="1631" spans="1:34" x14ac:dyDescent="0.2">
      <c r="A1631" s="836"/>
      <c r="B1631" s="837"/>
      <c r="C1631" s="837"/>
      <c r="D1631" s="841"/>
      <c r="E1631" s="842"/>
      <c r="F1631" s="842"/>
      <c r="G1631" s="842"/>
      <c r="H1631" s="842"/>
      <c r="I1631" s="842"/>
      <c r="J1631" s="842"/>
      <c r="K1631" s="842"/>
      <c r="L1631" s="842"/>
      <c r="M1631" s="842"/>
      <c r="N1631" s="842"/>
      <c r="O1631" s="842"/>
      <c r="P1631" s="842"/>
      <c r="Q1631" s="842"/>
      <c r="R1631" s="842"/>
      <c r="S1631" s="842"/>
      <c r="T1631" s="842"/>
      <c r="U1631" s="842"/>
      <c r="V1631" s="842"/>
      <c r="W1631" s="843"/>
      <c r="X1631" s="845"/>
      <c r="Y1631" s="872"/>
      <c r="Z1631" s="873"/>
      <c r="AA1631" s="873"/>
      <c r="AB1631" s="873"/>
      <c r="AC1631" s="874"/>
      <c r="AD1631" s="872"/>
      <c r="AE1631" s="873"/>
      <c r="AF1631" s="873"/>
      <c r="AG1631" s="873"/>
      <c r="AH1631" s="877"/>
    </row>
    <row r="1632" spans="1:34" ht="15" customHeight="1" x14ac:dyDescent="0.2">
      <c r="A1632" s="834" t="s">
        <v>2134</v>
      </c>
      <c r="B1632" s="835"/>
      <c r="C1632" s="835"/>
      <c r="D1632" s="838" t="s">
        <v>2135</v>
      </c>
      <c r="E1632" s="839"/>
      <c r="F1632" s="839"/>
      <c r="G1632" s="839"/>
      <c r="H1632" s="839"/>
      <c r="I1632" s="839"/>
      <c r="J1632" s="839"/>
      <c r="K1632" s="839"/>
      <c r="L1632" s="839"/>
      <c r="M1632" s="839"/>
      <c r="N1632" s="839"/>
      <c r="O1632" s="839"/>
      <c r="P1632" s="839"/>
      <c r="Q1632" s="839"/>
      <c r="R1632" s="839"/>
      <c r="S1632" s="839"/>
      <c r="T1632" s="839"/>
      <c r="U1632" s="839"/>
      <c r="V1632" s="839"/>
      <c r="W1632" s="840"/>
      <c r="X1632" s="844" t="s">
        <v>2067</v>
      </c>
      <c r="Y1632" s="846"/>
      <c r="Z1632" s="847"/>
      <c r="AA1632" s="847"/>
      <c r="AB1632" s="847"/>
      <c r="AC1632" s="848"/>
      <c r="AD1632" s="846"/>
      <c r="AE1632" s="847"/>
      <c r="AF1632" s="847"/>
      <c r="AG1632" s="847"/>
      <c r="AH1632" s="852"/>
    </row>
    <row r="1633" spans="1:34" x14ac:dyDescent="0.2">
      <c r="A1633" s="783"/>
      <c r="B1633" s="784"/>
      <c r="C1633" s="784"/>
      <c r="D1633" s="785"/>
      <c r="E1633" s="752"/>
      <c r="F1633" s="752"/>
      <c r="G1633" s="752"/>
      <c r="H1633" s="752"/>
      <c r="I1633" s="752"/>
      <c r="J1633" s="752"/>
      <c r="K1633" s="752"/>
      <c r="L1633" s="752"/>
      <c r="M1633" s="752"/>
      <c r="N1633" s="752"/>
      <c r="O1633" s="752"/>
      <c r="P1633" s="752"/>
      <c r="Q1633" s="752"/>
      <c r="R1633" s="752"/>
      <c r="S1633" s="752"/>
      <c r="T1633" s="752"/>
      <c r="U1633" s="752"/>
      <c r="V1633" s="752"/>
      <c r="W1633" s="786"/>
      <c r="X1633" s="787"/>
      <c r="Y1633" s="857"/>
      <c r="Z1633" s="858"/>
      <c r="AA1633" s="858"/>
      <c r="AB1633" s="858"/>
      <c r="AC1633" s="918"/>
      <c r="AD1633" s="857"/>
      <c r="AE1633" s="858"/>
      <c r="AF1633" s="858"/>
      <c r="AG1633" s="858"/>
      <c r="AH1633" s="859"/>
    </row>
    <row r="1634" spans="1:34" x14ac:dyDescent="0.2">
      <c r="A1634" s="836"/>
      <c r="B1634" s="837"/>
      <c r="C1634" s="837"/>
      <c r="D1634" s="841"/>
      <c r="E1634" s="842"/>
      <c r="F1634" s="842"/>
      <c r="G1634" s="842"/>
      <c r="H1634" s="842"/>
      <c r="I1634" s="842"/>
      <c r="J1634" s="842"/>
      <c r="K1634" s="842"/>
      <c r="L1634" s="842"/>
      <c r="M1634" s="842"/>
      <c r="N1634" s="842"/>
      <c r="O1634" s="842"/>
      <c r="P1634" s="842"/>
      <c r="Q1634" s="842"/>
      <c r="R1634" s="842"/>
      <c r="S1634" s="842"/>
      <c r="T1634" s="842"/>
      <c r="U1634" s="842"/>
      <c r="V1634" s="842"/>
      <c r="W1634" s="843"/>
      <c r="X1634" s="845"/>
      <c r="Y1634" s="849"/>
      <c r="Z1634" s="850"/>
      <c r="AA1634" s="850"/>
      <c r="AB1634" s="850"/>
      <c r="AC1634" s="851"/>
      <c r="AD1634" s="849"/>
      <c r="AE1634" s="850"/>
      <c r="AF1634" s="850"/>
      <c r="AG1634" s="850"/>
      <c r="AH1634" s="853"/>
    </row>
    <row r="1635" spans="1:34" ht="15" customHeight="1" x14ac:dyDescent="0.2">
      <c r="A1635" s="919" t="s">
        <v>2136</v>
      </c>
      <c r="B1635" s="920"/>
      <c r="C1635" s="920"/>
      <c r="D1635" s="838" t="s">
        <v>2137</v>
      </c>
      <c r="E1635" s="839"/>
      <c r="F1635" s="839"/>
      <c r="G1635" s="839"/>
      <c r="H1635" s="839"/>
      <c r="I1635" s="839"/>
      <c r="J1635" s="839"/>
      <c r="K1635" s="839"/>
      <c r="L1635" s="839"/>
      <c r="M1635" s="839"/>
      <c r="N1635" s="839"/>
      <c r="O1635" s="839"/>
      <c r="P1635" s="839"/>
      <c r="Q1635" s="839"/>
      <c r="R1635" s="839"/>
      <c r="S1635" s="839"/>
      <c r="T1635" s="839"/>
      <c r="U1635" s="839"/>
      <c r="V1635" s="839"/>
      <c r="W1635" s="840"/>
      <c r="X1635" s="844" t="s">
        <v>152</v>
      </c>
      <c r="Y1635" s="846"/>
      <c r="Z1635" s="847"/>
      <c r="AA1635" s="847"/>
      <c r="AB1635" s="847"/>
      <c r="AC1635" s="848"/>
      <c r="AD1635" s="846"/>
      <c r="AE1635" s="847"/>
      <c r="AF1635" s="847"/>
      <c r="AG1635" s="847"/>
      <c r="AH1635" s="852"/>
    </row>
    <row r="1636" spans="1:34" x14ac:dyDescent="0.2">
      <c r="A1636" s="921"/>
      <c r="B1636" s="811"/>
      <c r="C1636" s="811"/>
      <c r="D1636" s="785"/>
      <c r="E1636" s="752"/>
      <c r="F1636" s="752"/>
      <c r="G1636" s="752"/>
      <c r="H1636" s="752"/>
      <c r="I1636" s="752"/>
      <c r="J1636" s="752"/>
      <c r="K1636" s="752"/>
      <c r="L1636" s="752"/>
      <c r="M1636" s="752"/>
      <c r="N1636" s="752"/>
      <c r="O1636" s="752"/>
      <c r="P1636" s="752"/>
      <c r="Q1636" s="752"/>
      <c r="R1636" s="752"/>
      <c r="S1636" s="752"/>
      <c r="T1636" s="752"/>
      <c r="U1636" s="752"/>
      <c r="V1636" s="752"/>
      <c r="W1636" s="786"/>
      <c r="X1636" s="787"/>
      <c r="Y1636" s="857"/>
      <c r="Z1636" s="858"/>
      <c r="AA1636" s="858"/>
      <c r="AB1636" s="858"/>
      <c r="AC1636" s="918"/>
      <c r="AD1636" s="857"/>
      <c r="AE1636" s="858"/>
      <c r="AF1636" s="858"/>
      <c r="AG1636" s="858"/>
      <c r="AH1636" s="859"/>
    </row>
    <row r="1637" spans="1:34" x14ac:dyDescent="0.2">
      <c r="A1637" s="922"/>
      <c r="B1637" s="923"/>
      <c r="C1637" s="923"/>
      <c r="D1637" s="841"/>
      <c r="E1637" s="842"/>
      <c r="F1637" s="842"/>
      <c r="G1637" s="842"/>
      <c r="H1637" s="842"/>
      <c r="I1637" s="842"/>
      <c r="J1637" s="842"/>
      <c r="K1637" s="842"/>
      <c r="L1637" s="842"/>
      <c r="M1637" s="842"/>
      <c r="N1637" s="842"/>
      <c r="O1637" s="842"/>
      <c r="P1637" s="842"/>
      <c r="Q1637" s="842"/>
      <c r="R1637" s="842"/>
      <c r="S1637" s="842"/>
      <c r="T1637" s="842"/>
      <c r="U1637" s="842"/>
      <c r="V1637" s="842"/>
      <c r="W1637" s="843"/>
      <c r="X1637" s="845"/>
      <c r="Y1637" s="849"/>
      <c r="Z1637" s="850"/>
      <c r="AA1637" s="850"/>
      <c r="AB1637" s="850"/>
      <c r="AC1637" s="851"/>
      <c r="AD1637" s="849"/>
      <c r="AE1637" s="850"/>
      <c r="AF1637" s="850"/>
      <c r="AG1637" s="850"/>
      <c r="AH1637" s="853"/>
    </row>
    <row r="1638" spans="1:34" ht="15" customHeight="1" x14ac:dyDescent="0.2">
      <c r="A1638" s="834" t="s">
        <v>2138</v>
      </c>
      <c r="B1638" s="835"/>
      <c r="C1638" s="835"/>
      <c r="D1638" s="838" t="s">
        <v>2139</v>
      </c>
      <c r="E1638" s="839"/>
      <c r="F1638" s="839"/>
      <c r="G1638" s="839"/>
      <c r="H1638" s="839"/>
      <c r="I1638" s="839"/>
      <c r="J1638" s="839"/>
      <c r="K1638" s="839"/>
      <c r="L1638" s="839"/>
      <c r="M1638" s="839"/>
      <c r="N1638" s="839"/>
      <c r="O1638" s="839"/>
      <c r="P1638" s="839"/>
      <c r="Q1638" s="839"/>
      <c r="R1638" s="839"/>
      <c r="S1638" s="839"/>
      <c r="T1638" s="839"/>
      <c r="U1638" s="839"/>
      <c r="V1638" s="839"/>
      <c r="W1638" s="840"/>
      <c r="X1638" s="844" t="s">
        <v>2067</v>
      </c>
      <c r="Y1638" s="846"/>
      <c r="Z1638" s="847"/>
      <c r="AA1638" s="847"/>
      <c r="AB1638" s="847"/>
      <c r="AC1638" s="848"/>
      <c r="AD1638" s="846"/>
      <c r="AE1638" s="847"/>
      <c r="AF1638" s="847"/>
      <c r="AG1638" s="847"/>
      <c r="AH1638" s="852"/>
    </row>
    <row r="1639" spans="1:34" x14ac:dyDescent="0.2">
      <c r="A1639" s="836"/>
      <c r="B1639" s="837"/>
      <c r="C1639" s="837"/>
      <c r="D1639" s="841"/>
      <c r="E1639" s="842"/>
      <c r="F1639" s="842"/>
      <c r="G1639" s="842"/>
      <c r="H1639" s="842"/>
      <c r="I1639" s="842"/>
      <c r="J1639" s="842"/>
      <c r="K1639" s="842"/>
      <c r="L1639" s="842"/>
      <c r="M1639" s="842"/>
      <c r="N1639" s="842"/>
      <c r="O1639" s="842"/>
      <c r="P1639" s="842"/>
      <c r="Q1639" s="842"/>
      <c r="R1639" s="842"/>
      <c r="S1639" s="842"/>
      <c r="T1639" s="842"/>
      <c r="U1639" s="842"/>
      <c r="V1639" s="842"/>
      <c r="W1639" s="843"/>
      <c r="X1639" s="845"/>
      <c r="Y1639" s="849"/>
      <c r="Z1639" s="850"/>
      <c r="AA1639" s="850"/>
      <c r="AB1639" s="850"/>
      <c r="AC1639" s="851"/>
      <c r="AD1639" s="849"/>
      <c r="AE1639" s="850"/>
      <c r="AF1639" s="850"/>
      <c r="AG1639" s="850"/>
      <c r="AH1639" s="853"/>
    </row>
    <row r="1640" spans="1:34" x14ac:dyDescent="0.2">
      <c r="A1640" s="854" t="s">
        <v>2140</v>
      </c>
      <c r="B1640" s="855"/>
      <c r="C1640" s="855"/>
      <c r="D1640" s="714" t="s">
        <v>2374</v>
      </c>
      <c r="E1640" s="715"/>
      <c r="F1640" s="715"/>
      <c r="G1640" s="715"/>
      <c r="H1640" s="715"/>
      <c r="I1640" s="715"/>
      <c r="J1640" s="715"/>
      <c r="K1640" s="715"/>
      <c r="L1640" s="715"/>
      <c r="M1640" s="715"/>
      <c r="N1640" s="715"/>
      <c r="O1640" s="715"/>
      <c r="P1640" s="715"/>
      <c r="Q1640" s="715"/>
      <c r="R1640" s="715"/>
      <c r="S1640" s="715"/>
      <c r="T1640" s="715"/>
      <c r="U1640" s="715"/>
      <c r="V1640" s="715"/>
      <c r="W1640" s="716"/>
      <c r="X1640" s="416" t="s">
        <v>152</v>
      </c>
      <c r="Y1640" s="822"/>
      <c r="Z1640" s="823"/>
      <c r="AA1640" s="823"/>
      <c r="AB1640" s="823"/>
      <c r="AC1640" s="856"/>
      <c r="AD1640" s="822"/>
      <c r="AE1640" s="823"/>
      <c r="AF1640" s="823"/>
      <c r="AG1640" s="823"/>
      <c r="AH1640" s="824"/>
    </row>
    <row r="1641" spans="1:34" x14ac:dyDescent="0.2">
      <c r="A1641" s="854" t="s">
        <v>2141</v>
      </c>
      <c r="B1641" s="855"/>
      <c r="C1641" s="855"/>
      <c r="D1641" s="714" t="s">
        <v>2375</v>
      </c>
      <c r="E1641" s="715"/>
      <c r="F1641" s="715"/>
      <c r="G1641" s="715"/>
      <c r="H1641" s="715"/>
      <c r="I1641" s="715"/>
      <c r="J1641" s="715"/>
      <c r="K1641" s="715"/>
      <c r="L1641" s="715"/>
      <c r="M1641" s="715"/>
      <c r="N1641" s="715"/>
      <c r="O1641" s="715"/>
      <c r="P1641" s="715"/>
      <c r="Q1641" s="715"/>
      <c r="R1641" s="715"/>
      <c r="S1641" s="715"/>
      <c r="T1641" s="715"/>
      <c r="U1641" s="715"/>
      <c r="V1641" s="715"/>
      <c r="W1641" s="716"/>
      <c r="X1641" s="416" t="s">
        <v>2067</v>
      </c>
      <c r="Y1641" s="822"/>
      <c r="Z1641" s="823"/>
      <c r="AA1641" s="823"/>
      <c r="AB1641" s="823"/>
      <c r="AC1641" s="856"/>
      <c r="AD1641" s="822"/>
      <c r="AE1641" s="823"/>
      <c r="AF1641" s="823"/>
      <c r="AG1641" s="823"/>
      <c r="AH1641" s="824"/>
    </row>
    <row r="1642" spans="1:34" x14ac:dyDescent="0.2">
      <c r="A1642" s="854" t="s">
        <v>2142</v>
      </c>
      <c r="B1642" s="855"/>
      <c r="C1642" s="855"/>
      <c r="D1642" s="714" t="s">
        <v>2143</v>
      </c>
      <c r="E1642" s="715"/>
      <c r="F1642" s="715"/>
      <c r="G1642" s="715"/>
      <c r="H1642" s="715"/>
      <c r="I1642" s="715"/>
      <c r="J1642" s="715"/>
      <c r="K1642" s="715"/>
      <c r="L1642" s="715"/>
      <c r="M1642" s="715"/>
      <c r="N1642" s="715"/>
      <c r="O1642" s="715"/>
      <c r="P1642" s="715"/>
      <c r="Q1642" s="715"/>
      <c r="R1642" s="715"/>
      <c r="S1642" s="715"/>
      <c r="T1642" s="715"/>
      <c r="U1642" s="715"/>
      <c r="V1642" s="715"/>
      <c r="W1642" s="716"/>
      <c r="X1642" s="416" t="s">
        <v>152</v>
      </c>
      <c r="Y1642" s="822"/>
      <c r="Z1642" s="823"/>
      <c r="AA1642" s="823"/>
      <c r="AB1642" s="823"/>
      <c r="AC1642" s="856"/>
      <c r="AD1642" s="822"/>
      <c r="AE1642" s="823"/>
      <c r="AF1642" s="823"/>
      <c r="AG1642" s="823"/>
      <c r="AH1642" s="824"/>
    </row>
    <row r="1643" spans="1:34" ht="12.75" thickBot="1" x14ac:dyDescent="0.25">
      <c r="A1643" s="814" t="s">
        <v>2144</v>
      </c>
      <c r="B1643" s="815"/>
      <c r="C1643" s="815"/>
      <c r="D1643" s="816" t="s">
        <v>2145</v>
      </c>
      <c r="E1643" s="817"/>
      <c r="F1643" s="817"/>
      <c r="G1643" s="817"/>
      <c r="H1643" s="817"/>
      <c r="I1643" s="817"/>
      <c r="J1643" s="817"/>
      <c r="K1643" s="817"/>
      <c r="L1643" s="817"/>
      <c r="M1643" s="817"/>
      <c r="N1643" s="817"/>
      <c r="O1643" s="817"/>
      <c r="P1643" s="817"/>
      <c r="Q1643" s="817"/>
      <c r="R1643" s="817"/>
      <c r="S1643" s="817"/>
      <c r="T1643" s="817"/>
      <c r="U1643" s="817"/>
      <c r="V1643" s="817"/>
      <c r="W1643" s="818"/>
      <c r="X1643" s="419" t="s">
        <v>2067</v>
      </c>
      <c r="Y1643" s="819"/>
      <c r="Z1643" s="820"/>
      <c r="AA1643" s="820"/>
      <c r="AB1643" s="820"/>
      <c r="AC1643" s="821"/>
      <c r="AD1643" s="822"/>
      <c r="AE1643" s="823"/>
      <c r="AF1643" s="823"/>
      <c r="AG1643" s="823"/>
      <c r="AH1643" s="824"/>
    </row>
    <row r="1644" spans="1:34" ht="12.75" thickBot="1" x14ac:dyDescent="0.25">
      <c r="A1644" s="825" t="s">
        <v>2146</v>
      </c>
      <c r="B1644" s="826"/>
      <c r="C1644" s="826"/>
      <c r="D1644" s="827" t="s">
        <v>2147</v>
      </c>
      <c r="E1644" s="828"/>
      <c r="F1644" s="828"/>
      <c r="G1644" s="828"/>
      <c r="H1644" s="828"/>
      <c r="I1644" s="828"/>
      <c r="J1644" s="828"/>
      <c r="K1644" s="828"/>
      <c r="L1644" s="828"/>
      <c r="M1644" s="828"/>
      <c r="N1644" s="828"/>
      <c r="O1644" s="828"/>
      <c r="P1644" s="828"/>
      <c r="Q1644" s="828"/>
      <c r="R1644" s="828"/>
      <c r="S1644" s="828"/>
      <c r="T1644" s="828"/>
      <c r="U1644" s="828"/>
      <c r="V1644" s="828"/>
      <c r="W1644" s="829"/>
      <c r="X1644" s="420"/>
      <c r="Y1644" s="830">
        <f>SUM(Y1609+Y1610+Y1611+Y1614+Y1615+Y1616+Y1619+Y1621+Y1623+Y1626+Y1629+Y1630+Y1632+Y1635+Y1638+Y1640+Y1641+Y1642+Y1643)</f>
        <v>-107269</v>
      </c>
      <c r="Z1644" s="831"/>
      <c r="AA1644" s="831"/>
      <c r="AB1644" s="831"/>
      <c r="AC1644" s="832"/>
      <c r="AD1644" s="830">
        <f>SUM(AD1609+AD1610+AD1611+AD1614+AD1615+AD1616+AD1619+AD1621+AD1623+AD1626+AD1629+AD1630+AD1632+AD1635+AD1638+AD1640+AD1641+AD1642+AD1643)</f>
        <v>-89915</v>
      </c>
      <c r="AE1644" s="831"/>
      <c r="AF1644" s="831"/>
      <c r="AG1644" s="831"/>
      <c r="AH1644" s="833"/>
    </row>
    <row r="1645" spans="1:34" x14ac:dyDescent="0.2">
      <c r="A1645" s="813"/>
      <c r="B1645" s="813"/>
      <c r="C1645" s="813"/>
      <c r="D1645" s="813"/>
      <c r="E1645" s="813"/>
      <c r="F1645" s="813"/>
      <c r="G1645" s="813"/>
      <c r="H1645" s="813"/>
      <c r="I1645" s="813"/>
      <c r="J1645" s="813"/>
      <c r="K1645" s="813"/>
      <c r="L1645" s="813"/>
      <c r="M1645" s="813"/>
      <c r="N1645" s="813"/>
      <c r="O1645" s="813"/>
      <c r="P1645" s="813"/>
      <c r="Q1645" s="813"/>
      <c r="R1645" s="813"/>
      <c r="S1645" s="813"/>
      <c r="T1645" s="813"/>
      <c r="U1645" s="813"/>
      <c r="V1645" s="813"/>
      <c r="W1645" s="813"/>
      <c r="X1645" s="813"/>
      <c r="Y1645" s="813"/>
      <c r="Z1645" s="813"/>
      <c r="AA1645" s="813"/>
      <c r="AB1645" s="813"/>
      <c r="AC1645" s="813"/>
      <c r="AD1645" s="813"/>
      <c r="AE1645" s="813"/>
      <c r="AF1645" s="813"/>
      <c r="AG1645" s="813"/>
      <c r="AH1645" s="813"/>
    </row>
    <row r="1646" spans="1:34" ht="12.75" thickBot="1" x14ac:dyDescent="0.25">
      <c r="A1646" s="905"/>
      <c r="B1646" s="905"/>
      <c r="C1646" s="905"/>
      <c r="D1646" s="905"/>
      <c r="E1646" s="905"/>
      <c r="F1646" s="905"/>
      <c r="G1646" s="905"/>
      <c r="H1646" s="905"/>
      <c r="I1646" s="905"/>
      <c r="J1646" s="905"/>
      <c r="K1646" s="905"/>
      <c r="L1646" s="905"/>
      <c r="M1646" s="905"/>
      <c r="N1646" s="905"/>
      <c r="O1646" s="905"/>
      <c r="P1646" s="905"/>
      <c r="Q1646" s="905"/>
      <c r="R1646" s="905"/>
      <c r="S1646" s="905"/>
      <c r="T1646" s="905"/>
      <c r="U1646" s="905"/>
      <c r="V1646" s="905"/>
      <c r="W1646" s="905"/>
      <c r="X1646" s="905"/>
      <c r="Y1646" s="905"/>
      <c r="Z1646" s="905"/>
      <c r="AA1646" s="905"/>
      <c r="AB1646" s="905"/>
      <c r="AC1646" s="905"/>
      <c r="AD1646" s="905"/>
      <c r="AE1646" s="905"/>
      <c r="AF1646" s="905"/>
      <c r="AG1646" s="905"/>
      <c r="AH1646" s="905"/>
    </row>
    <row r="1647" spans="1:34" ht="12.75" thickBot="1" x14ac:dyDescent="0.25">
      <c r="A1647" s="906" t="s">
        <v>129</v>
      </c>
      <c r="B1647" s="907"/>
      <c r="C1647" s="907"/>
      <c r="D1647" s="827" t="s">
        <v>2148</v>
      </c>
      <c r="E1647" s="907"/>
      <c r="F1647" s="907"/>
      <c r="G1647" s="907"/>
      <c r="H1647" s="907"/>
      <c r="I1647" s="907"/>
      <c r="J1647" s="907"/>
      <c r="K1647" s="907"/>
      <c r="L1647" s="907"/>
      <c r="M1647" s="907"/>
      <c r="N1647" s="907"/>
      <c r="O1647" s="907"/>
      <c r="P1647" s="907"/>
      <c r="Q1647" s="907"/>
      <c r="R1647" s="907"/>
      <c r="S1647" s="907"/>
      <c r="T1647" s="907"/>
      <c r="U1647" s="907"/>
      <c r="V1647" s="907"/>
      <c r="W1647" s="908"/>
      <c r="X1647" s="418"/>
      <c r="Y1647" s="909"/>
      <c r="Z1647" s="910"/>
      <c r="AA1647" s="910"/>
      <c r="AB1647" s="910"/>
      <c r="AC1647" s="911"/>
      <c r="AD1647" s="909"/>
      <c r="AE1647" s="910"/>
      <c r="AF1647" s="910"/>
      <c r="AG1647" s="910"/>
      <c r="AH1647" s="912"/>
    </row>
    <row r="1648" spans="1:34" ht="12.75" thickBot="1" x14ac:dyDescent="0.25">
      <c r="A1648" s="825" t="s">
        <v>156</v>
      </c>
      <c r="B1648" s="826"/>
      <c r="C1648" s="826"/>
      <c r="D1648" s="913" t="s">
        <v>2149</v>
      </c>
      <c r="E1648" s="828"/>
      <c r="F1648" s="828"/>
      <c r="G1648" s="828"/>
      <c r="H1648" s="828"/>
      <c r="I1648" s="828"/>
      <c r="J1648" s="828"/>
      <c r="K1648" s="828"/>
      <c r="L1648" s="828"/>
      <c r="M1648" s="828"/>
      <c r="N1648" s="828"/>
      <c r="O1648" s="828"/>
      <c r="P1648" s="828"/>
      <c r="Q1648" s="828"/>
      <c r="R1648" s="828"/>
      <c r="S1648" s="828"/>
      <c r="T1648" s="828"/>
      <c r="U1648" s="828"/>
      <c r="V1648" s="828"/>
      <c r="W1648" s="829"/>
      <c r="X1648" s="420" t="s">
        <v>2050</v>
      </c>
      <c r="Y1648" s="914">
        <f>SUM(Y1649+Y1650+Y1652+Y1653+Y1654+Y1656+Y1657+Y1659)</f>
        <v>0</v>
      </c>
      <c r="Z1648" s="915"/>
      <c r="AA1648" s="915"/>
      <c r="AB1648" s="915"/>
      <c r="AC1648" s="916"/>
      <c r="AD1648" s="914">
        <f>SUM(AD1649+AD1650+AD1652+AD1653+AD1654+AD1656+AD1657+AD1659)</f>
        <v>0</v>
      </c>
      <c r="AE1648" s="915"/>
      <c r="AF1648" s="915"/>
      <c r="AG1648" s="915"/>
      <c r="AH1648" s="917"/>
    </row>
    <row r="1649" spans="1:34" x14ac:dyDescent="0.2">
      <c r="A1649" s="891" t="s">
        <v>2150</v>
      </c>
      <c r="B1649" s="892"/>
      <c r="C1649" s="892"/>
      <c r="D1649" s="893" t="s">
        <v>2151</v>
      </c>
      <c r="E1649" s="894"/>
      <c r="F1649" s="894"/>
      <c r="G1649" s="894"/>
      <c r="H1649" s="894"/>
      <c r="I1649" s="894"/>
      <c r="J1649" s="894"/>
      <c r="K1649" s="894"/>
      <c r="L1649" s="894"/>
      <c r="M1649" s="894"/>
      <c r="N1649" s="894"/>
      <c r="O1649" s="894"/>
      <c r="P1649" s="894"/>
      <c r="Q1649" s="894"/>
      <c r="R1649" s="894"/>
      <c r="S1649" s="894"/>
      <c r="T1649" s="894"/>
      <c r="U1649" s="894"/>
      <c r="V1649" s="894"/>
      <c r="W1649" s="895"/>
      <c r="X1649" s="415" t="s">
        <v>152</v>
      </c>
      <c r="Y1649" s="896"/>
      <c r="Z1649" s="897"/>
      <c r="AA1649" s="897"/>
      <c r="AB1649" s="897"/>
      <c r="AC1649" s="898"/>
      <c r="AD1649" s="879"/>
      <c r="AE1649" s="880"/>
      <c r="AF1649" s="880"/>
      <c r="AG1649" s="880"/>
      <c r="AH1649" s="882"/>
    </row>
    <row r="1650" spans="1:34" ht="15" customHeight="1" x14ac:dyDescent="0.2">
      <c r="A1650" s="860" t="s">
        <v>2152</v>
      </c>
      <c r="B1650" s="861"/>
      <c r="C1650" s="861"/>
      <c r="D1650" s="838" t="s">
        <v>2153</v>
      </c>
      <c r="E1650" s="839"/>
      <c r="F1650" s="839"/>
      <c r="G1650" s="839"/>
      <c r="H1650" s="839"/>
      <c r="I1650" s="839"/>
      <c r="J1650" s="839"/>
      <c r="K1650" s="839"/>
      <c r="L1650" s="839"/>
      <c r="M1650" s="839"/>
      <c r="N1650" s="839"/>
      <c r="O1650" s="839"/>
      <c r="P1650" s="839"/>
      <c r="Q1650" s="839"/>
      <c r="R1650" s="839"/>
      <c r="S1650" s="839"/>
      <c r="T1650" s="839"/>
      <c r="U1650" s="839"/>
      <c r="V1650" s="839"/>
      <c r="W1650" s="840"/>
      <c r="X1650" s="844" t="s">
        <v>152</v>
      </c>
      <c r="Y1650" s="866"/>
      <c r="Z1650" s="867"/>
      <c r="AA1650" s="867"/>
      <c r="AB1650" s="867"/>
      <c r="AC1650" s="868"/>
      <c r="AD1650" s="866"/>
      <c r="AE1650" s="867"/>
      <c r="AF1650" s="867"/>
      <c r="AG1650" s="867"/>
      <c r="AH1650" s="875"/>
    </row>
    <row r="1651" spans="1:34" x14ac:dyDescent="0.2">
      <c r="A1651" s="864"/>
      <c r="B1651" s="865"/>
      <c r="C1651" s="865"/>
      <c r="D1651" s="841"/>
      <c r="E1651" s="842"/>
      <c r="F1651" s="842"/>
      <c r="G1651" s="842"/>
      <c r="H1651" s="842"/>
      <c r="I1651" s="842"/>
      <c r="J1651" s="842"/>
      <c r="K1651" s="842"/>
      <c r="L1651" s="842"/>
      <c r="M1651" s="842"/>
      <c r="N1651" s="842"/>
      <c r="O1651" s="842"/>
      <c r="P1651" s="842"/>
      <c r="Q1651" s="842"/>
      <c r="R1651" s="842"/>
      <c r="S1651" s="842"/>
      <c r="T1651" s="842"/>
      <c r="U1651" s="842"/>
      <c r="V1651" s="842"/>
      <c r="W1651" s="843"/>
      <c r="X1651" s="845"/>
      <c r="Y1651" s="872"/>
      <c r="Z1651" s="873"/>
      <c r="AA1651" s="873"/>
      <c r="AB1651" s="873"/>
      <c r="AC1651" s="874"/>
      <c r="AD1651" s="872"/>
      <c r="AE1651" s="873"/>
      <c r="AF1651" s="873"/>
      <c r="AG1651" s="873"/>
      <c r="AH1651" s="877"/>
    </row>
    <row r="1652" spans="1:34" x14ac:dyDescent="0.2">
      <c r="A1652" s="878" t="s">
        <v>2154</v>
      </c>
      <c r="B1652" s="746"/>
      <c r="C1652" s="746"/>
      <c r="D1652" s="714" t="s">
        <v>2155</v>
      </c>
      <c r="E1652" s="715"/>
      <c r="F1652" s="715"/>
      <c r="G1652" s="715"/>
      <c r="H1652" s="715"/>
      <c r="I1652" s="715"/>
      <c r="J1652" s="715"/>
      <c r="K1652" s="715"/>
      <c r="L1652" s="715"/>
      <c r="M1652" s="715"/>
      <c r="N1652" s="715"/>
      <c r="O1652" s="715"/>
      <c r="P1652" s="715"/>
      <c r="Q1652" s="715"/>
      <c r="R1652" s="715"/>
      <c r="S1652" s="715"/>
      <c r="T1652" s="715"/>
      <c r="U1652" s="715"/>
      <c r="V1652" s="715"/>
      <c r="W1652" s="716"/>
      <c r="X1652" s="416" t="s">
        <v>152</v>
      </c>
      <c r="Y1652" s="879"/>
      <c r="Z1652" s="880"/>
      <c r="AA1652" s="880"/>
      <c r="AB1652" s="880"/>
      <c r="AC1652" s="881"/>
      <c r="AD1652" s="879"/>
      <c r="AE1652" s="880"/>
      <c r="AF1652" s="880"/>
      <c r="AG1652" s="880"/>
      <c r="AH1652" s="882"/>
    </row>
    <row r="1653" spans="1:34" x14ac:dyDescent="0.2">
      <c r="A1653" s="878" t="s">
        <v>2156</v>
      </c>
      <c r="B1653" s="746"/>
      <c r="C1653" s="746"/>
      <c r="D1653" s="714" t="s">
        <v>2157</v>
      </c>
      <c r="E1653" s="715"/>
      <c r="F1653" s="715"/>
      <c r="G1653" s="715"/>
      <c r="H1653" s="715"/>
      <c r="I1653" s="715"/>
      <c r="J1653" s="715"/>
      <c r="K1653" s="715"/>
      <c r="L1653" s="715"/>
      <c r="M1653" s="715"/>
      <c r="N1653" s="715"/>
      <c r="O1653" s="715"/>
      <c r="P1653" s="715"/>
      <c r="Q1653" s="715"/>
      <c r="R1653" s="715"/>
      <c r="S1653" s="715"/>
      <c r="T1653" s="715"/>
      <c r="U1653" s="715"/>
      <c r="V1653" s="715"/>
      <c r="W1653" s="716"/>
      <c r="X1653" s="416" t="s">
        <v>152</v>
      </c>
      <c r="Y1653" s="879"/>
      <c r="Z1653" s="880"/>
      <c r="AA1653" s="880"/>
      <c r="AB1653" s="880"/>
      <c r="AC1653" s="881"/>
      <c r="AD1653" s="879"/>
      <c r="AE1653" s="880"/>
      <c r="AF1653" s="880"/>
      <c r="AG1653" s="880"/>
      <c r="AH1653" s="882"/>
    </row>
    <row r="1654" spans="1:34" ht="15" customHeight="1" x14ac:dyDescent="0.2">
      <c r="A1654" s="860" t="s">
        <v>2158</v>
      </c>
      <c r="B1654" s="861"/>
      <c r="C1654" s="861"/>
      <c r="D1654" s="838" t="s">
        <v>2159</v>
      </c>
      <c r="E1654" s="839"/>
      <c r="F1654" s="839"/>
      <c r="G1654" s="839"/>
      <c r="H1654" s="839"/>
      <c r="I1654" s="839"/>
      <c r="J1654" s="839"/>
      <c r="K1654" s="839"/>
      <c r="L1654" s="839"/>
      <c r="M1654" s="839"/>
      <c r="N1654" s="839"/>
      <c r="O1654" s="839"/>
      <c r="P1654" s="839"/>
      <c r="Q1654" s="839"/>
      <c r="R1654" s="839"/>
      <c r="S1654" s="839"/>
      <c r="T1654" s="839"/>
      <c r="U1654" s="839"/>
      <c r="V1654" s="839"/>
      <c r="W1654" s="840"/>
      <c r="X1654" s="844" t="s">
        <v>2067</v>
      </c>
      <c r="Y1654" s="866"/>
      <c r="Z1654" s="867"/>
      <c r="AA1654" s="867"/>
      <c r="AB1654" s="867"/>
      <c r="AC1654" s="868"/>
      <c r="AD1654" s="866"/>
      <c r="AE1654" s="867"/>
      <c r="AF1654" s="867"/>
      <c r="AG1654" s="867"/>
      <c r="AH1654" s="875"/>
    </row>
    <row r="1655" spans="1:34" x14ac:dyDescent="0.2">
      <c r="A1655" s="864"/>
      <c r="B1655" s="865"/>
      <c r="C1655" s="865"/>
      <c r="D1655" s="841"/>
      <c r="E1655" s="842"/>
      <c r="F1655" s="842"/>
      <c r="G1655" s="842"/>
      <c r="H1655" s="842"/>
      <c r="I1655" s="842"/>
      <c r="J1655" s="842"/>
      <c r="K1655" s="842"/>
      <c r="L1655" s="842"/>
      <c r="M1655" s="842"/>
      <c r="N1655" s="842"/>
      <c r="O1655" s="842"/>
      <c r="P1655" s="842"/>
      <c r="Q1655" s="842"/>
      <c r="R1655" s="842"/>
      <c r="S1655" s="842"/>
      <c r="T1655" s="842"/>
      <c r="U1655" s="842"/>
      <c r="V1655" s="842"/>
      <c r="W1655" s="843"/>
      <c r="X1655" s="845"/>
      <c r="Y1655" s="872"/>
      <c r="Z1655" s="873"/>
      <c r="AA1655" s="873"/>
      <c r="AB1655" s="873"/>
      <c r="AC1655" s="874"/>
      <c r="AD1655" s="872"/>
      <c r="AE1655" s="873"/>
      <c r="AF1655" s="873"/>
      <c r="AG1655" s="873"/>
      <c r="AH1655" s="877"/>
    </row>
    <row r="1656" spans="1:34" x14ac:dyDescent="0.2">
      <c r="A1656" s="878" t="s">
        <v>2160</v>
      </c>
      <c r="B1656" s="746"/>
      <c r="C1656" s="746"/>
      <c r="D1656" s="714" t="s">
        <v>2161</v>
      </c>
      <c r="E1656" s="715"/>
      <c r="F1656" s="715"/>
      <c r="G1656" s="715"/>
      <c r="H1656" s="715"/>
      <c r="I1656" s="715"/>
      <c r="J1656" s="715"/>
      <c r="K1656" s="715"/>
      <c r="L1656" s="715"/>
      <c r="M1656" s="715"/>
      <c r="N1656" s="715"/>
      <c r="O1656" s="715"/>
      <c r="P1656" s="715"/>
      <c r="Q1656" s="715"/>
      <c r="R1656" s="715"/>
      <c r="S1656" s="715"/>
      <c r="T1656" s="715"/>
      <c r="U1656" s="715"/>
      <c r="V1656" s="715"/>
      <c r="W1656" s="716"/>
      <c r="X1656" s="416" t="s">
        <v>2067</v>
      </c>
      <c r="Y1656" s="879"/>
      <c r="Z1656" s="880"/>
      <c r="AA1656" s="880"/>
      <c r="AB1656" s="880"/>
      <c r="AC1656" s="881"/>
      <c r="AD1656" s="879"/>
      <c r="AE1656" s="880"/>
      <c r="AF1656" s="880"/>
      <c r="AG1656" s="880"/>
      <c r="AH1656" s="882"/>
    </row>
    <row r="1657" spans="1:34" ht="15" customHeight="1" x14ac:dyDescent="0.2">
      <c r="A1657" s="860" t="s">
        <v>2162</v>
      </c>
      <c r="B1657" s="861"/>
      <c r="C1657" s="861"/>
      <c r="D1657" s="838" t="s">
        <v>2163</v>
      </c>
      <c r="E1657" s="839"/>
      <c r="F1657" s="839"/>
      <c r="G1657" s="839"/>
      <c r="H1657" s="839"/>
      <c r="I1657" s="839"/>
      <c r="J1657" s="839"/>
      <c r="K1657" s="839"/>
      <c r="L1657" s="839"/>
      <c r="M1657" s="839"/>
      <c r="N1657" s="839"/>
      <c r="O1657" s="839"/>
      <c r="P1657" s="839"/>
      <c r="Q1657" s="839"/>
      <c r="R1657" s="839"/>
      <c r="S1657" s="839"/>
      <c r="T1657" s="839"/>
      <c r="U1657" s="839"/>
      <c r="V1657" s="839"/>
      <c r="W1657" s="840"/>
      <c r="X1657" s="844" t="s">
        <v>2067</v>
      </c>
      <c r="Y1657" s="866"/>
      <c r="Z1657" s="867"/>
      <c r="AA1657" s="867"/>
      <c r="AB1657" s="867"/>
      <c r="AC1657" s="868"/>
      <c r="AD1657" s="866"/>
      <c r="AE1657" s="867"/>
      <c r="AF1657" s="867"/>
      <c r="AG1657" s="867"/>
      <c r="AH1657" s="875"/>
    </row>
    <row r="1658" spans="1:34" x14ac:dyDescent="0.2">
      <c r="A1658" s="864"/>
      <c r="B1658" s="865"/>
      <c r="C1658" s="865"/>
      <c r="D1658" s="841"/>
      <c r="E1658" s="842"/>
      <c r="F1658" s="842"/>
      <c r="G1658" s="842"/>
      <c r="H1658" s="842"/>
      <c r="I1658" s="842"/>
      <c r="J1658" s="842"/>
      <c r="K1658" s="842"/>
      <c r="L1658" s="842"/>
      <c r="M1658" s="842"/>
      <c r="N1658" s="842"/>
      <c r="O1658" s="842"/>
      <c r="P1658" s="842"/>
      <c r="Q1658" s="842"/>
      <c r="R1658" s="842"/>
      <c r="S1658" s="842"/>
      <c r="T1658" s="842"/>
      <c r="U1658" s="842"/>
      <c r="V1658" s="842"/>
      <c r="W1658" s="843"/>
      <c r="X1658" s="845"/>
      <c r="Y1658" s="872"/>
      <c r="Z1658" s="873"/>
      <c r="AA1658" s="873"/>
      <c r="AB1658" s="873"/>
      <c r="AC1658" s="874"/>
      <c r="AD1658" s="872"/>
      <c r="AE1658" s="873"/>
      <c r="AF1658" s="873"/>
      <c r="AG1658" s="873"/>
      <c r="AH1658" s="877"/>
    </row>
    <row r="1659" spans="1:34" ht="12.75" thickBot="1" x14ac:dyDescent="0.25">
      <c r="A1659" s="899" t="s">
        <v>2164</v>
      </c>
      <c r="B1659" s="900"/>
      <c r="C1659" s="900"/>
      <c r="D1659" s="816" t="s">
        <v>2165</v>
      </c>
      <c r="E1659" s="817"/>
      <c r="F1659" s="817"/>
      <c r="G1659" s="817"/>
      <c r="H1659" s="817"/>
      <c r="I1659" s="817"/>
      <c r="J1659" s="817"/>
      <c r="K1659" s="817"/>
      <c r="L1659" s="817"/>
      <c r="M1659" s="817"/>
      <c r="N1659" s="817"/>
      <c r="O1659" s="817"/>
      <c r="P1659" s="817"/>
      <c r="Q1659" s="817"/>
      <c r="R1659" s="817"/>
      <c r="S1659" s="817"/>
      <c r="T1659" s="817"/>
      <c r="U1659" s="817"/>
      <c r="V1659" s="817"/>
      <c r="W1659" s="818"/>
      <c r="X1659" s="419" t="s">
        <v>2067</v>
      </c>
      <c r="Y1659" s="901"/>
      <c r="Z1659" s="902"/>
      <c r="AA1659" s="902"/>
      <c r="AB1659" s="902"/>
      <c r="AC1659" s="903"/>
      <c r="AD1659" s="901"/>
      <c r="AE1659" s="902"/>
      <c r="AF1659" s="902"/>
      <c r="AG1659" s="902"/>
      <c r="AH1659" s="904"/>
    </row>
    <row r="1660" spans="1:34" ht="15" customHeight="1" x14ac:dyDescent="0.2">
      <c r="A1660" s="763" t="s">
        <v>2166</v>
      </c>
      <c r="B1660" s="764"/>
      <c r="C1660" s="764"/>
      <c r="D1660" s="767" t="s">
        <v>2167</v>
      </c>
      <c r="E1660" s="768"/>
      <c r="F1660" s="768"/>
      <c r="G1660" s="768"/>
      <c r="H1660" s="768"/>
      <c r="I1660" s="768"/>
      <c r="J1660" s="768"/>
      <c r="K1660" s="768"/>
      <c r="L1660" s="768"/>
      <c r="M1660" s="768"/>
      <c r="N1660" s="768"/>
      <c r="O1660" s="768"/>
      <c r="P1660" s="768"/>
      <c r="Q1660" s="768"/>
      <c r="R1660" s="768"/>
      <c r="S1660" s="768"/>
      <c r="T1660" s="768"/>
      <c r="U1660" s="768"/>
      <c r="V1660" s="768"/>
      <c r="W1660" s="769"/>
      <c r="X1660" s="773" t="s">
        <v>2050</v>
      </c>
      <c r="Y1660" s="788">
        <f>SUM(Y1662+Y1663+Y1664+Y1667+Y1670+Y1671+Y1672+Y1674+Y1677)</f>
        <v>-598843</v>
      </c>
      <c r="Z1660" s="789"/>
      <c r="AA1660" s="789"/>
      <c r="AB1660" s="789"/>
      <c r="AC1660" s="790"/>
      <c r="AD1660" s="788">
        <f>SUM(AD1662+AD1663+AD1664+AD1667+AD1670+AD1671+AD1672+AD1674+AD1677)</f>
        <v>-863364</v>
      </c>
      <c r="AE1660" s="789"/>
      <c r="AF1660" s="789"/>
      <c r="AG1660" s="789"/>
      <c r="AH1660" s="797"/>
    </row>
    <row r="1661" spans="1:34" ht="12.75" thickBot="1" x14ac:dyDescent="0.25">
      <c r="A1661" s="765"/>
      <c r="B1661" s="766"/>
      <c r="C1661" s="766"/>
      <c r="D1661" s="770"/>
      <c r="E1661" s="771"/>
      <c r="F1661" s="771"/>
      <c r="G1661" s="771"/>
      <c r="H1661" s="771"/>
      <c r="I1661" s="771"/>
      <c r="J1661" s="771"/>
      <c r="K1661" s="771"/>
      <c r="L1661" s="771"/>
      <c r="M1661" s="771"/>
      <c r="N1661" s="771"/>
      <c r="O1661" s="771"/>
      <c r="P1661" s="771"/>
      <c r="Q1661" s="771"/>
      <c r="R1661" s="771"/>
      <c r="S1661" s="771"/>
      <c r="T1661" s="771"/>
      <c r="U1661" s="771"/>
      <c r="V1661" s="771"/>
      <c r="W1661" s="772"/>
      <c r="X1661" s="774"/>
      <c r="Y1661" s="794"/>
      <c r="Z1661" s="795"/>
      <c r="AA1661" s="795"/>
      <c r="AB1661" s="795"/>
      <c r="AC1661" s="796"/>
      <c r="AD1661" s="794"/>
      <c r="AE1661" s="795"/>
      <c r="AF1661" s="795"/>
      <c r="AG1661" s="795"/>
      <c r="AH1661" s="799"/>
    </row>
    <row r="1662" spans="1:34" x14ac:dyDescent="0.2">
      <c r="A1662" s="891" t="s">
        <v>2168</v>
      </c>
      <c r="B1662" s="892"/>
      <c r="C1662" s="892"/>
      <c r="D1662" s="893" t="s">
        <v>2169</v>
      </c>
      <c r="E1662" s="894"/>
      <c r="F1662" s="894"/>
      <c r="G1662" s="894"/>
      <c r="H1662" s="894"/>
      <c r="I1662" s="894"/>
      <c r="J1662" s="894"/>
      <c r="K1662" s="894"/>
      <c r="L1662" s="894"/>
      <c r="M1662" s="894"/>
      <c r="N1662" s="894"/>
      <c r="O1662" s="894"/>
      <c r="P1662" s="894"/>
      <c r="Q1662" s="894"/>
      <c r="R1662" s="894"/>
      <c r="S1662" s="894"/>
      <c r="T1662" s="894"/>
      <c r="U1662" s="894"/>
      <c r="V1662" s="894"/>
      <c r="W1662" s="895"/>
      <c r="X1662" s="415" t="s">
        <v>152</v>
      </c>
      <c r="Y1662" s="896"/>
      <c r="Z1662" s="897"/>
      <c r="AA1662" s="897"/>
      <c r="AB1662" s="897"/>
      <c r="AC1662" s="898"/>
      <c r="AD1662" s="879"/>
      <c r="AE1662" s="880"/>
      <c r="AF1662" s="880"/>
      <c r="AG1662" s="880"/>
      <c r="AH1662" s="882"/>
    </row>
    <row r="1663" spans="1:34" x14ac:dyDescent="0.2">
      <c r="A1663" s="878" t="s">
        <v>2170</v>
      </c>
      <c r="B1663" s="746"/>
      <c r="C1663" s="746"/>
      <c r="D1663" s="714" t="s">
        <v>2171</v>
      </c>
      <c r="E1663" s="715"/>
      <c r="F1663" s="715"/>
      <c r="G1663" s="715"/>
      <c r="H1663" s="715"/>
      <c r="I1663" s="715"/>
      <c r="J1663" s="715"/>
      <c r="K1663" s="715"/>
      <c r="L1663" s="715"/>
      <c r="M1663" s="715"/>
      <c r="N1663" s="715"/>
      <c r="O1663" s="715"/>
      <c r="P1663" s="715"/>
      <c r="Q1663" s="715"/>
      <c r="R1663" s="715"/>
      <c r="S1663" s="715"/>
      <c r="T1663" s="715"/>
      <c r="U1663" s="715"/>
      <c r="V1663" s="715"/>
      <c r="W1663" s="716"/>
      <c r="X1663" s="416" t="s">
        <v>2067</v>
      </c>
      <c r="Y1663" s="879"/>
      <c r="Z1663" s="880"/>
      <c r="AA1663" s="880"/>
      <c r="AB1663" s="880"/>
      <c r="AC1663" s="881"/>
      <c r="AD1663" s="879"/>
      <c r="AE1663" s="880"/>
      <c r="AF1663" s="880"/>
      <c r="AG1663" s="880"/>
      <c r="AH1663" s="882"/>
    </row>
    <row r="1664" spans="1:34" ht="15" customHeight="1" x14ac:dyDescent="0.2">
      <c r="A1664" s="860" t="s">
        <v>2172</v>
      </c>
      <c r="B1664" s="861"/>
      <c r="C1664" s="861"/>
      <c r="D1664" s="838" t="s">
        <v>2173</v>
      </c>
      <c r="E1664" s="839"/>
      <c r="F1664" s="839"/>
      <c r="G1664" s="839"/>
      <c r="H1664" s="839"/>
      <c r="I1664" s="839"/>
      <c r="J1664" s="839"/>
      <c r="K1664" s="839"/>
      <c r="L1664" s="839"/>
      <c r="M1664" s="839"/>
      <c r="N1664" s="839"/>
      <c r="O1664" s="839"/>
      <c r="P1664" s="839"/>
      <c r="Q1664" s="839"/>
      <c r="R1664" s="839"/>
      <c r="S1664" s="839"/>
      <c r="T1664" s="839"/>
      <c r="U1664" s="839"/>
      <c r="V1664" s="839"/>
      <c r="W1664" s="840"/>
      <c r="X1664" s="844" t="s">
        <v>152</v>
      </c>
      <c r="Y1664" s="866"/>
      <c r="Z1664" s="867"/>
      <c r="AA1664" s="867"/>
      <c r="AB1664" s="867"/>
      <c r="AC1664" s="868"/>
      <c r="AD1664" s="866"/>
      <c r="AE1664" s="867"/>
      <c r="AF1664" s="867"/>
      <c r="AG1664" s="867"/>
      <c r="AH1664" s="875"/>
    </row>
    <row r="1665" spans="1:36" x14ac:dyDescent="0.2">
      <c r="A1665" s="862"/>
      <c r="B1665" s="863"/>
      <c r="C1665" s="863"/>
      <c r="D1665" s="785"/>
      <c r="E1665" s="752"/>
      <c r="F1665" s="752"/>
      <c r="G1665" s="752"/>
      <c r="H1665" s="752"/>
      <c r="I1665" s="752"/>
      <c r="J1665" s="752"/>
      <c r="K1665" s="752"/>
      <c r="L1665" s="752"/>
      <c r="M1665" s="752"/>
      <c r="N1665" s="752"/>
      <c r="O1665" s="752"/>
      <c r="P1665" s="752"/>
      <c r="Q1665" s="752"/>
      <c r="R1665" s="752"/>
      <c r="S1665" s="752"/>
      <c r="T1665" s="752"/>
      <c r="U1665" s="752"/>
      <c r="V1665" s="752"/>
      <c r="W1665" s="786"/>
      <c r="X1665" s="787"/>
      <c r="Y1665" s="869"/>
      <c r="Z1665" s="870"/>
      <c r="AA1665" s="870"/>
      <c r="AB1665" s="870"/>
      <c r="AC1665" s="871"/>
      <c r="AD1665" s="869"/>
      <c r="AE1665" s="870"/>
      <c r="AF1665" s="870"/>
      <c r="AG1665" s="870"/>
      <c r="AH1665" s="876"/>
    </row>
    <row r="1666" spans="1:36" x14ac:dyDescent="0.2">
      <c r="A1666" s="864"/>
      <c r="B1666" s="865"/>
      <c r="C1666" s="865"/>
      <c r="D1666" s="841"/>
      <c r="E1666" s="842"/>
      <c r="F1666" s="842"/>
      <c r="G1666" s="842"/>
      <c r="H1666" s="842"/>
      <c r="I1666" s="842"/>
      <c r="J1666" s="842"/>
      <c r="K1666" s="842"/>
      <c r="L1666" s="842"/>
      <c r="M1666" s="842"/>
      <c r="N1666" s="842"/>
      <c r="O1666" s="842"/>
      <c r="P1666" s="842"/>
      <c r="Q1666" s="842"/>
      <c r="R1666" s="842"/>
      <c r="S1666" s="842"/>
      <c r="T1666" s="842"/>
      <c r="U1666" s="842"/>
      <c r="V1666" s="842"/>
      <c r="W1666" s="843"/>
      <c r="X1666" s="845"/>
      <c r="Y1666" s="872"/>
      <c r="Z1666" s="873"/>
      <c r="AA1666" s="873"/>
      <c r="AB1666" s="873"/>
      <c r="AC1666" s="874"/>
      <c r="AD1666" s="872"/>
      <c r="AE1666" s="873"/>
      <c r="AF1666" s="873"/>
      <c r="AG1666" s="873"/>
      <c r="AH1666" s="877"/>
    </row>
    <row r="1667" spans="1:36" ht="15" customHeight="1" x14ac:dyDescent="0.2">
      <c r="A1667" s="860" t="s">
        <v>2174</v>
      </c>
      <c r="B1667" s="861"/>
      <c r="C1667" s="861"/>
      <c r="D1667" s="838" t="s">
        <v>2175</v>
      </c>
      <c r="E1667" s="839"/>
      <c r="F1667" s="839"/>
      <c r="G1667" s="839"/>
      <c r="H1667" s="839"/>
      <c r="I1667" s="839"/>
      <c r="J1667" s="839"/>
      <c r="K1667" s="839"/>
      <c r="L1667" s="839"/>
      <c r="M1667" s="839"/>
      <c r="N1667" s="839"/>
      <c r="O1667" s="839"/>
      <c r="P1667" s="839"/>
      <c r="Q1667" s="839"/>
      <c r="R1667" s="839"/>
      <c r="S1667" s="839"/>
      <c r="T1667" s="839"/>
      <c r="U1667" s="839"/>
      <c r="V1667" s="839"/>
      <c r="W1667" s="840"/>
      <c r="X1667" s="844" t="s">
        <v>2067</v>
      </c>
      <c r="Y1667" s="866"/>
      <c r="Z1667" s="867"/>
      <c r="AA1667" s="867"/>
      <c r="AB1667" s="867"/>
      <c r="AC1667" s="868"/>
      <c r="AD1667" s="869"/>
      <c r="AE1667" s="870"/>
      <c r="AF1667" s="870"/>
      <c r="AG1667" s="870"/>
      <c r="AH1667" s="876"/>
    </row>
    <row r="1668" spans="1:36" x14ac:dyDescent="0.2">
      <c r="A1668" s="862"/>
      <c r="B1668" s="863"/>
      <c r="C1668" s="863"/>
      <c r="D1668" s="785"/>
      <c r="E1668" s="752"/>
      <c r="F1668" s="752"/>
      <c r="G1668" s="752"/>
      <c r="H1668" s="752"/>
      <c r="I1668" s="752"/>
      <c r="J1668" s="752"/>
      <c r="K1668" s="752"/>
      <c r="L1668" s="752"/>
      <c r="M1668" s="752"/>
      <c r="N1668" s="752"/>
      <c r="O1668" s="752"/>
      <c r="P1668" s="752"/>
      <c r="Q1668" s="752"/>
      <c r="R1668" s="752"/>
      <c r="S1668" s="752"/>
      <c r="T1668" s="752"/>
      <c r="U1668" s="752"/>
      <c r="V1668" s="752"/>
      <c r="W1668" s="786"/>
      <c r="X1668" s="787"/>
      <c r="Y1668" s="869"/>
      <c r="Z1668" s="870"/>
      <c r="AA1668" s="870"/>
      <c r="AB1668" s="870"/>
      <c r="AC1668" s="871"/>
      <c r="AD1668" s="869"/>
      <c r="AE1668" s="870"/>
      <c r="AF1668" s="870"/>
      <c r="AG1668" s="870"/>
      <c r="AH1668" s="876"/>
    </row>
    <row r="1669" spans="1:36" x14ac:dyDescent="0.2">
      <c r="A1669" s="864"/>
      <c r="B1669" s="865"/>
      <c r="C1669" s="865"/>
      <c r="D1669" s="841"/>
      <c r="E1669" s="842"/>
      <c r="F1669" s="842"/>
      <c r="G1669" s="842"/>
      <c r="H1669" s="842"/>
      <c r="I1669" s="842"/>
      <c r="J1669" s="842"/>
      <c r="K1669" s="842"/>
      <c r="L1669" s="842"/>
      <c r="M1669" s="842"/>
      <c r="N1669" s="842"/>
      <c r="O1669" s="842"/>
      <c r="P1669" s="842"/>
      <c r="Q1669" s="842"/>
      <c r="R1669" s="842"/>
      <c r="S1669" s="842"/>
      <c r="T1669" s="842"/>
      <c r="U1669" s="842"/>
      <c r="V1669" s="842"/>
      <c r="W1669" s="843"/>
      <c r="X1669" s="845"/>
      <c r="Y1669" s="872"/>
      <c r="Z1669" s="873"/>
      <c r="AA1669" s="873"/>
      <c r="AB1669" s="873"/>
      <c r="AC1669" s="874"/>
      <c r="AD1669" s="872"/>
      <c r="AE1669" s="873"/>
      <c r="AF1669" s="873"/>
      <c r="AG1669" s="873"/>
      <c r="AH1669" s="877"/>
    </row>
    <row r="1670" spans="1:36" x14ac:dyDescent="0.2">
      <c r="A1670" s="878" t="s">
        <v>2176</v>
      </c>
      <c r="B1670" s="746"/>
      <c r="C1670" s="746"/>
      <c r="D1670" s="714" t="s">
        <v>2177</v>
      </c>
      <c r="E1670" s="715"/>
      <c r="F1670" s="715"/>
      <c r="G1670" s="715"/>
      <c r="H1670" s="715"/>
      <c r="I1670" s="715"/>
      <c r="J1670" s="715"/>
      <c r="K1670" s="715"/>
      <c r="L1670" s="715"/>
      <c r="M1670" s="715"/>
      <c r="N1670" s="715"/>
      <c r="O1670" s="715"/>
      <c r="P1670" s="715"/>
      <c r="Q1670" s="715"/>
      <c r="R1670" s="715"/>
      <c r="S1670" s="715"/>
      <c r="T1670" s="715"/>
      <c r="U1670" s="715"/>
      <c r="V1670" s="715"/>
      <c r="W1670" s="716"/>
      <c r="X1670" s="416" t="s">
        <v>152</v>
      </c>
      <c r="Y1670" s="879"/>
      <c r="Z1670" s="880"/>
      <c r="AA1670" s="880"/>
      <c r="AB1670" s="880"/>
      <c r="AC1670" s="881"/>
      <c r="AD1670" s="879"/>
      <c r="AE1670" s="880"/>
      <c r="AF1670" s="880"/>
      <c r="AG1670" s="880"/>
      <c r="AH1670" s="882"/>
    </row>
    <row r="1671" spans="1:36" x14ac:dyDescent="0.2">
      <c r="A1671" s="878" t="s">
        <v>2178</v>
      </c>
      <c r="B1671" s="746"/>
      <c r="C1671" s="746"/>
      <c r="D1671" s="714" t="s">
        <v>2179</v>
      </c>
      <c r="E1671" s="715"/>
      <c r="F1671" s="715"/>
      <c r="G1671" s="715"/>
      <c r="H1671" s="715"/>
      <c r="I1671" s="715"/>
      <c r="J1671" s="715"/>
      <c r="K1671" s="715"/>
      <c r="L1671" s="715"/>
      <c r="M1671" s="715"/>
      <c r="N1671" s="715"/>
      <c r="O1671" s="715"/>
      <c r="P1671" s="715"/>
      <c r="Q1671" s="715"/>
      <c r="R1671" s="715"/>
      <c r="S1671" s="715"/>
      <c r="T1671" s="715"/>
      <c r="U1671" s="715"/>
      <c r="V1671" s="715"/>
      <c r="W1671" s="716"/>
      <c r="X1671" s="416" t="s">
        <v>2067</v>
      </c>
      <c r="Y1671" s="879">
        <v>-582399</v>
      </c>
      <c r="Z1671" s="880"/>
      <c r="AA1671" s="880"/>
      <c r="AB1671" s="880"/>
      <c r="AC1671" s="881"/>
      <c r="AD1671" s="879">
        <v>-845985</v>
      </c>
      <c r="AE1671" s="880"/>
      <c r="AF1671" s="880"/>
      <c r="AG1671" s="880"/>
      <c r="AH1671" s="882"/>
      <c r="AJ1671" s="272" t="s">
        <v>2711</v>
      </c>
    </row>
    <row r="1672" spans="1:36" ht="15" customHeight="1" x14ac:dyDescent="0.2">
      <c r="A1672" s="860" t="s">
        <v>2180</v>
      </c>
      <c r="B1672" s="861"/>
      <c r="C1672" s="861"/>
      <c r="D1672" s="838" t="s">
        <v>2181</v>
      </c>
      <c r="E1672" s="839"/>
      <c r="F1672" s="839"/>
      <c r="G1672" s="839"/>
      <c r="H1672" s="839"/>
      <c r="I1672" s="839"/>
      <c r="J1672" s="839"/>
      <c r="K1672" s="839"/>
      <c r="L1672" s="839"/>
      <c r="M1672" s="839"/>
      <c r="N1672" s="839"/>
      <c r="O1672" s="839"/>
      <c r="P1672" s="839"/>
      <c r="Q1672" s="839"/>
      <c r="R1672" s="839"/>
      <c r="S1672" s="839"/>
      <c r="T1672" s="839"/>
      <c r="U1672" s="839"/>
      <c r="V1672" s="839"/>
      <c r="W1672" s="840"/>
      <c r="X1672" s="844" t="s">
        <v>2067</v>
      </c>
      <c r="Y1672" s="883">
        <v>-16444</v>
      </c>
      <c r="Z1672" s="884"/>
      <c r="AA1672" s="884"/>
      <c r="AB1672" s="884"/>
      <c r="AC1672" s="885"/>
      <c r="AD1672" s="883">
        <v>-17379</v>
      </c>
      <c r="AE1672" s="884"/>
      <c r="AF1672" s="884"/>
      <c r="AG1672" s="884"/>
      <c r="AH1672" s="889"/>
    </row>
    <row r="1673" spans="1:36" x14ac:dyDescent="0.2">
      <c r="A1673" s="864"/>
      <c r="B1673" s="865"/>
      <c r="C1673" s="865"/>
      <c r="D1673" s="841"/>
      <c r="E1673" s="842"/>
      <c r="F1673" s="842"/>
      <c r="G1673" s="842"/>
      <c r="H1673" s="842"/>
      <c r="I1673" s="842"/>
      <c r="J1673" s="842"/>
      <c r="K1673" s="842"/>
      <c r="L1673" s="842"/>
      <c r="M1673" s="842"/>
      <c r="N1673" s="842"/>
      <c r="O1673" s="842"/>
      <c r="P1673" s="842"/>
      <c r="Q1673" s="842"/>
      <c r="R1673" s="842"/>
      <c r="S1673" s="842"/>
      <c r="T1673" s="842"/>
      <c r="U1673" s="842"/>
      <c r="V1673" s="842"/>
      <c r="W1673" s="843"/>
      <c r="X1673" s="845"/>
      <c r="Y1673" s="886"/>
      <c r="Z1673" s="887"/>
      <c r="AA1673" s="887"/>
      <c r="AB1673" s="887"/>
      <c r="AC1673" s="888"/>
      <c r="AD1673" s="886"/>
      <c r="AE1673" s="887"/>
      <c r="AF1673" s="887"/>
      <c r="AG1673" s="887"/>
      <c r="AH1673" s="890"/>
      <c r="AJ1673" s="271" t="s">
        <v>2710</v>
      </c>
    </row>
    <row r="1674" spans="1:36" ht="15" customHeight="1" x14ac:dyDescent="0.2">
      <c r="A1674" s="860" t="s">
        <v>2182</v>
      </c>
      <c r="B1674" s="861"/>
      <c r="C1674" s="861"/>
      <c r="D1674" s="838" t="s">
        <v>2183</v>
      </c>
      <c r="E1674" s="839"/>
      <c r="F1674" s="839"/>
      <c r="G1674" s="839"/>
      <c r="H1674" s="839"/>
      <c r="I1674" s="839"/>
      <c r="J1674" s="839"/>
      <c r="K1674" s="839"/>
      <c r="L1674" s="839"/>
      <c r="M1674" s="839"/>
      <c r="N1674" s="839"/>
      <c r="O1674" s="839"/>
      <c r="P1674" s="839"/>
      <c r="Q1674" s="839"/>
      <c r="R1674" s="839"/>
      <c r="S1674" s="839"/>
      <c r="T1674" s="839"/>
      <c r="U1674" s="839"/>
      <c r="V1674" s="839"/>
      <c r="W1674" s="840"/>
      <c r="X1674" s="844" t="s">
        <v>152</v>
      </c>
      <c r="Y1674" s="866"/>
      <c r="Z1674" s="867"/>
      <c r="AA1674" s="867"/>
      <c r="AB1674" s="867"/>
      <c r="AC1674" s="868"/>
      <c r="AD1674" s="866"/>
      <c r="AE1674" s="867"/>
      <c r="AF1674" s="867"/>
      <c r="AG1674" s="867"/>
      <c r="AH1674" s="875"/>
    </row>
    <row r="1675" spans="1:36" x14ac:dyDescent="0.2">
      <c r="A1675" s="862"/>
      <c r="B1675" s="863"/>
      <c r="C1675" s="863"/>
      <c r="D1675" s="785"/>
      <c r="E1675" s="752"/>
      <c r="F1675" s="752"/>
      <c r="G1675" s="752"/>
      <c r="H1675" s="752"/>
      <c r="I1675" s="752"/>
      <c r="J1675" s="752"/>
      <c r="K1675" s="752"/>
      <c r="L1675" s="752"/>
      <c r="M1675" s="752"/>
      <c r="N1675" s="752"/>
      <c r="O1675" s="752"/>
      <c r="P1675" s="752"/>
      <c r="Q1675" s="752"/>
      <c r="R1675" s="752"/>
      <c r="S1675" s="752"/>
      <c r="T1675" s="752"/>
      <c r="U1675" s="752"/>
      <c r="V1675" s="752"/>
      <c r="W1675" s="786"/>
      <c r="X1675" s="787"/>
      <c r="Y1675" s="869"/>
      <c r="Z1675" s="870"/>
      <c r="AA1675" s="870"/>
      <c r="AB1675" s="870"/>
      <c r="AC1675" s="871"/>
      <c r="AD1675" s="869"/>
      <c r="AE1675" s="870"/>
      <c r="AF1675" s="870"/>
      <c r="AG1675" s="870"/>
      <c r="AH1675" s="876"/>
    </row>
    <row r="1676" spans="1:36" s="272" customFormat="1" x14ac:dyDescent="0.2">
      <c r="A1676" s="864"/>
      <c r="B1676" s="865"/>
      <c r="C1676" s="865"/>
      <c r="D1676" s="841"/>
      <c r="E1676" s="842"/>
      <c r="F1676" s="842"/>
      <c r="G1676" s="842"/>
      <c r="H1676" s="842"/>
      <c r="I1676" s="842"/>
      <c r="J1676" s="842"/>
      <c r="K1676" s="842"/>
      <c r="L1676" s="842"/>
      <c r="M1676" s="842"/>
      <c r="N1676" s="842"/>
      <c r="O1676" s="842"/>
      <c r="P1676" s="842"/>
      <c r="Q1676" s="842"/>
      <c r="R1676" s="842"/>
      <c r="S1676" s="842"/>
      <c r="T1676" s="842"/>
      <c r="U1676" s="842"/>
      <c r="V1676" s="842"/>
      <c r="W1676" s="843"/>
      <c r="X1676" s="845"/>
      <c r="Y1676" s="872"/>
      <c r="Z1676" s="873"/>
      <c r="AA1676" s="873"/>
      <c r="AB1676" s="873"/>
      <c r="AC1676" s="874"/>
      <c r="AD1676" s="872"/>
      <c r="AE1676" s="873"/>
      <c r="AF1676" s="873"/>
      <c r="AG1676" s="873"/>
      <c r="AH1676" s="877"/>
    </row>
    <row r="1677" spans="1:36" s="272" customFormat="1" ht="15" customHeight="1" x14ac:dyDescent="0.2">
      <c r="A1677" s="860" t="s">
        <v>2184</v>
      </c>
      <c r="B1677" s="861"/>
      <c r="C1677" s="861"/>
      <c r="D1677" s="838" t="s">
        <v>2185</v>
      </c>
      <c r="E1677" s="839"/>
      <c r="F1677" s="839"/>
      <c r="G1677" s="839"/>
      <c r="H1677" s="839"/>
      <c r="I1677" s="839"/>
      <c r="J1677" s="839"/>
      <c r="K1677" s="839"/>
      <c r="L1677" s="839"/>
      <c r="M1677" s="839"/>
      <c r="N1677" s="839"/>
      <c r="O1677" s="839"/>
      <c r="P1677" s="839"/>
      <c r="Q1677" s="839"/>
      <c r="R1677" s="839"/>
      <c r="S1677" s="839"/>
      <c r="T1677" s="839"/>
      <c r="U1677" s="839"/>
      <c r="V1677" s="839"/>
      <c r="W1677" s="840"/>
      <c r="X1677" s="844" t="s">
        <v>2067</v>
      </c>
      <c r="Y1677" s="866"/>
      <c r="Z1677" s="867"/>
      <c r="AA1677" s="867"/>
      <c r="AB1677" s="867"/>
      <c r="AC1677" s="868"/>
      <c r="AD1677" s="866"/>
      <c r="AE1677" s="867"/>
      <c r="AF1677" s="867"/>
      <c r="AG1677" s="867"/>
      <c r="AH1677" s="875"/>
    </row>
    <row r="1678" spans="1:36" s="272" customFormat="1" x14ac:dyDescent="0.2">
      <c r="A1678" s="862"/>
      <c r="B1678" s="863"/>
      <c r="C1678" s="863"/>
      <c r="D1678" s="785"/>
      <c r="E1678" s="752"/>
      <c r="F1678" s="752"/>
      <c r="G1678" s="752"/>
      <c r="H1678" s="752"/>
      <c r="I1678" s="752"/>
      <c r="J1678" s="752"/>
      <c r="K1678" s="752"/>
      <c r="L1678" s="752"/>
      <c r="M1678" s="752"/>
      <c r="N1678" s="752"/>
      <c r="O1678" s="752"/>
      <c r="P1678" s="752"/>
      <c r="Q1678" s="752"/>
      <c r="R1678" s="752"/>
      <c r="S1678" s="752"/>
      <c r="T1678" s="752"/>
      <c r="U1678" s="752"/>
      <c r="V1678" s="752"/>
      <c r="W1678" s="786"/>
      <c r="X1678" s="787"/>
      <c r="Y1678" s="869"/>
      <c r="Z1678" s="870"/>
      <c r="AA1678" s="870"/>
      <c r="AB1678" s="870"/>
      <c r="AC1678" s="871"/>
      <c r="AD1678" s="869"/>
      <c r="AE1678" s="870"/>
      <c r="AF1678" s="870"/>
      <c r="AG1678" s="870"/>
      <c r="AH1678" s="876"/>
    </row>
    <row r="1679" spans="1:36" s="272" customFormat="1" x14ac:dyDescent="0.2">
      <c r="A1679" s="864"/>
      <c r="B1679" s="865"/>
      <c r="C1679" s="865"/>
      <c r="D1679" s="841"/>
      <c r="E1679" s="842"/>
      <c r="F1679" s="842"/>
      <c r="G1679" s="842"/>
      <c r="H1679" s="842"/>
      <c r="I1679" s="842"/>
      <c r="J1679" s="842"/>
      <c r="K1679" s="842"/>
      <c r="L1679" s="842"/>
      <c r="M1679" s="842"/>
      <c r="N1679" s="842"/>
      <c r="O1679" s="842"/>
      <c r="P1679" s="842"/>
      <c r="Q1679" s="842"/>
      <c r="R1679" s="842"/>
      <c r="S1679" s="842"/>
      <c r="T1679" s="842"/>
      <c r="U1679" s="842"/>
      <c r="V1679" s="842"/>
      <c r="W1679" s="843"/>
      <c r="X1679" s="845"/>
      <c r="Y1679" s="872"/>
      <c r="Z1679" s="873"/>
      <c r="AA1679" s="873"/>
      <c r="AB1679" s="873"/>
      <c r="AC1679" s="874"/>
      <c r="AD1679" s="869"/>
      <c r="AE1679" s="870"/>
      <c r="AF1679" s="870"/>
      <c r="AG1679" s="870"/>
      <c r="AH1679" s="876"/>
    </row>
    <row r="1680" spans="1:36" s="272" customFormat="1" ht="15" customHeight="1" x14ac:dyDescent="0.2">
      <c r="A1680" s="834" t="s">
        <v>2186</v>
      </c>
      <c r="B1680" s="835"/>
      <c r="C1680" s="835"/>
      <c r="D1680" s="838" t="s">
        <v>2187</v>
      </c>
      <c r="E1680" s="839"/>
      <c r="F1680" s="839"/>
      <c r="G1680" s="839"/>
      <c r="H1680" s="839"/>
      <c r="I1680" s="839"/>
      <c r="J1680" s="839"/>
      <c r="K1680" s="839"/>
      <c r="L1680" s="839"/>
      <c r="M1680" s="839"/>
      <c r="N1680" s="839"/>
      <c r="O1680" s="839"/>
      <c r="P1680" s="839"/>
      <c r="Q1680" s="839"/>
      <c r="R1680" s="839"/>
      <c r="S1680" s="839"/>
      <c r="T1680" s="839"/>
      <c r="U1680" s="839"/>
      <c r="V1680" s="839"/>
      <c r="W1680" s="840"/>
      <c r="X1680" s="844" t="s">
        <v>2067</v>
      </c>
      <c r="Y1680" s="846">
        <f>-23770-8</f>
        <v>-23778</v>
      </c>
      <c r="Z1680" s="847"/>
      <c r="AA1680" s="847"/>
      <c r="AB1680" s="847"/>
      <c r="AC1680" s="848"/>
      <c r="AD1680" s="846">
        <v>-32823</v>
      </c>
      <c r="AE1680" s="847"/>
      <c r="AF1680" s="847"/>
      <c r="AG1680" s="847"/>
      <c r="AH1680" s="852"/>
    </row>
    <row r="1681" spans="1:36" s="272" customFormat="1" x14ac:dyDescent="0.2">
      <c r="A1681" s="836"/>
      <c r="B1681" s="837"/>
      <c r="C1681" s="837"/>
      <c r="D1681" s="841"/>
      <c r="E1681" s="842"/>
      <c r="F1681" s="842"/>
      <c r="G1681" s="842"/>
      <c r="H1681" s="842"/>
      <c r="I1681" s="842"/>
      <c r="J1681" s="842"/>
      <c r="K1681" s="842"/>
      <c r="L1681" s="842"/>
      <c r="M1681" s="842"/>
      <c r="N1681" s="842"/>
      <c r="O1681" s="842"/>
      <c r="P1681" s="842"/>
      <c r="Q1681" s="842"/>
      <c r="R1681" s="842"/>
      <c r="S1681" s="842"/>
      <c r="T1681" s="842"/>
      <c r="U1681" s="842"/>
      <c r="V1681" s="842"/>
      <c r="W1681" s="843"/>
      <c r="X1681" s="845"/>
      <c r="Y1681" s="849"/>
      <c r="Z1681" s="850"/>
      <c r="AA1681" s="850"/>
      <c r="AB1681" s="850"/>
      <c r="AC1681" s="851"/>
      <c r="AD1681" s="849"/>
      <c r="AE1681" s="850"/>
      <c r="AF1681" s="850"/>
      <c r="AG1681" s="850"/>
      <c r="AH1681" s="853"/>
      <c r="AJ1681" s="272" t="s">
        <v>2710</v>
      </c>
    </row>
    <row r="1682" spans="1:36" s="272" customFormat="1" ht="15" customHeight="1" x14ac:dyDescent="0.2">
      <c r="A1682" s="834" t="s">
        <v>2188</v>
      </c>
      <c r="B1682" s="835"/>
      <c r="C1682" s="835"/>
      <c r="D1682" s="838" t="s">
        <v>2189</v>
      </c>
      <c r="E1682" s="839"/>
      <c r="F1682" s="839"/>
      <c r="G1682" s="839"/>
      <c r="H1682" s="839"/>
      <c r="I1682" s="839"/>
      <c r="J1682" s="839"/>
      <c r="K1682" s="839"/>
      <c r="L1682" s="839"/>
      <c r="M1682" s="839"/>
      <c r="N1682" s="839"/>
      <c r="O1682" s="839"/>
      <c r="P1682" s="839"/>
      <c r="Q1682" s="839"/>
      <c r="R1682" s="839"/>
      <c r="S1682" s="839"/>
      <c r="T1682" s="839"/>
      <c r="U1682" s="839"/>
      <c r="V1682" s="839"/>
      <c r="W1682" s="840"/>
      <c r="X1682" s="844" t="s">
        <v>2067</v>
      </c>
      <c r="Y1682" s="846"/>
      <c r="Z1682" s="847"/>
      <c r="AA1682" s="847"/>
      <c r="AB1682" s="847"/>
      <c r="AC1682" s="848"/>
      <c r="AD1682" s="857"/>
      <c r="AE1682" s="858"/>
      <c r="AF1682" s="858"/>
      <c r="AG1682" s="858"/>
      <c r="AH1682" s="859"/>
    </row>
    <row r="1683" spans="1:36" s="272" customFormat="1" x14ac:dyDescent="0.2">
      <c r="A1683" s="836"/>
      <c r="B1683" s="837"/>
      <c r="C1683" s="837"/>
      <c r="D1683" s="841"/>
      <c r="E1683" s="842"/>
      <c r="F1683" s="842"/>
      <c r="G1683" s="842"/>
      <c r="H1683" s="842"/>
      <c r="I1683" s="842"/>
      <c r="J1683" s="842"/>
      <c r="K1683" s="842"/>
      <c r="L1683" s="842"/>
      <c r="M1683" s="842"/>
      <c r="N1683" s="842"/>
      <c r="O1683" s="842"/>
      <c r="P1683" s="842"/>
      <c r="Q1683" s="842"/>
      <c r="R1683" s="842"/>
      <c r="S1683" s="842"/>
      <c r="T1683" s="842"/>
      <c r="U1683" s="842"/>
      <c r="V1683" s="842"/>
      <c r="W1683" s="843"/>
      <c r="X1683" s="845"/>
      <c r="Y1683" s="849"/>
      <c r="Z1683" s="850"/>
      <c r="AA1683" s="850"/>
      <c r="AB1683" s="850"/>
      <c r="AC1683" s="851"/>
      <c r="AD1683" s="849"/>
      <c r="AE1683" s="850"/>
      <c r="AF1683" s="850"/>
      <c r="AG1683" s="850"/>
      <c r="AH1683" s="853"/>
    </row>
    <row r="1684" spans="1:36" s="272" customFormat="1" ht="15" customHeight="1" x14ac:dyDescent="0.2">
      <c r="A1684" s="834" t="s">
        <v>2190</v>
      </c>
      <c r="B1684" s="835"/>
      <c r="C1684" s="835"/>
      <c r="D1684" s="838" t="s">
        <v>2191</v>
      </c>
      <c r="E1684" s="839"/>
      <c r="F1684" s="839"/>
      <c r="G1684" s="839"/>
      <c r="H1684" s="839"/>
      <c r="I1684" s="839"/>
      <c r="J1684" s="839"/>
      <c r="K1684" s="839"/>
      <c r="L1684" s="839"/>
      <c r="M1684" s="839"/>
      <c r="N1684" s="839"/>
      <c r="O1684" s="839"/>
      <c r="P1684" s="839"/>
      <c r="Q1684" s="839"/>
      <c r="R1684" s="839"/>
      <c r="S1684" s="839"/>
      <c r="T1684" s="839"/>
      <c r="U1684" s="839"/>
      <c r="V1684" s="839"/>
      <c r="W1684" s="840"/>
      <c r="X1684" s="844" t="s">
        <v>2067</v>
      </c>
      <c r="Y1684" s="846"/>
      <c r="Z1684" s="847"/>
      <c r="AA1684" s="847"/>
      <c r="AB1684" s="847"/>
      <c r="AC1684" s="848"/>
      <c r="AD1684" s="846"/>
      <c r="AE1684" s="847"/>
      <c r="AF1684" s="847"/>
      <c r="AG1684" s="847"/>
      <c r="AH1684" s="852"/>
    </row>
    <row r="1685" spans="1:36" s="272" customFormat="1" ht="21" customHeight="1" x14ac:dyDescent="0.2">
      <c r="A1685" s="836"/>
      <c r="B1685" s="837"/>
      <c r="C1685" s="837"/>
      <c r="D1685" s="841"/>
      <c r="E1685" s="842"/>
      <c r="F1685" s="842"/>
      <c r="G1685" s="842"/>
      <c r="H1685" s="842"/>
      <c r="I1685" s="842"/>
      <c r="J1685" s="842"/>
      <c r="K1685" s="842"/>
      <c r="L1685" s="842"/>
      <c r="M1685" s="842"/>
      <c r="N1685" s="842"/>
      <c r="O1685" s="842"/>
      <c r="P1685" s="842"/>
      <c r="Q1685" s="842"/>
      <c r="R1685" s="842"/>
      <c r="S1685" s="842"/>
      <c r="T1685" s="842"/>
      <c r="U1685" s="842"/>
      <c r="V1685" s="842"/>
      <c r="W1685" s="843"/>
      <c r="X1685" s="845"/>
      <c r="Y1685" s="849"/>
      <c r="Z1685" s="850"/>
      <c r="AA1685" s="850"/>
      <c r="AB1685" s="850"/>
      <c r="AC1685" s="851"/>
      <c r="AD1685" s="849"/>
      <c r="AE1685" s="850"/>
      <c r="AF1685" s="850"/>
      <c r="AG1685" s="850"/>
      <c r="AH1685" s="853"/>
    </row>
    <row r="1686" spans="1:36" s="272" customFormat="1" ht="15" customHeight="1" x14ac:dyDescent="0.2">
      <c r="A1686" s="834" t="s">
        <v>2192</v>
      </c>
      <c r="B1686" s="835"/>
      <c r="C1686" s="835"/>
      <c r="D1686" s="838" t="s">
        <v>2193</v>
      </c>
      <c r="E1686" s="839"/>
      <c r="F1686" s="839"/>
      <c r="G1686" s="839"/>
      <c r="H1686" s="839"/>
      <c r="I1686" s="839"/>
      <c r="J1686" s="839"/>
      <c r="K1686" s="839"/>
      <c r="L1686" s="839"/>
      <c r="M1686" s="839"/>
      <c r="N1686" s="839"/>
      <c r="O1686" s="839"/>
      <c r="P1686" s="839"/>
      <c r="Q1686" s="839"/>
      <c r="R1686" s="839"/>
      <c r="S1686" s="839"/>
      <c r="T1686" s="839"/>
      <c r="U1686" s="839"/>
      <c r="V1686" s="839"/>
      <c r="W1686" s="840"/>
      <c r="X1686" s="844" t="s">
        <v>152</v>
      </c>
      <c r="Y1686" s="846"/>
      <c r="Z1686" s="847"/>
      <c r="AA1686" s="847"/>
      <c r="AB1686" s="847"/>
      <c r="AC1686" s="848"/>
      <c r="AD1686" s="846"/>
      <c r="AE1686" s="847"/>
      <c r="AF1686" s="847"/>
      <c r="AG1686" s="847"/>
      <c r="AH1686" s="852"/>
    </row>
    <row r="1687" spans="1:36" s="272" customFormat="1" ht="20.25" customHeight="1" x14ac:dyDescent="0.2">
      <c r="A1687" s="836"/>
      <c r="B1687" s="837"/>
      <c r="C1687" s="837"/>
      <c r="D1687" s="841"/>
      <c r="E1687" s="842"/>
      <c r="F1687" s="842"/>
      <c r="G1687" s="842"/>
      <c r="H1687" s="842"/>
      <c r="I1687" s="842"/>
      <c r="J1687" s="842"/>
      <c r="K1687" s="842"/>
      <c r="L1687" s="842"/>
      <c r="M1687" s="842"/>
      <c r="N1687" s="842"/>
      <c r="O1687" s="842"/>
      <c r="P1687" s="842"/>
      <c r="Q1687" s="842"/>
      <c r="R1687" s="842"/>
      <c r="S1687" s="842"/>
      <c r="T1687" s="842"/>
      <c r="U1687" s="842"/>
      <c r="V1687" s="842"/>
      <c r="W1687" s="843"/>
      <c r="X1687" s="845"/>
      <c r="Y1687" s="849"/>
      <c r="Z1687" s="850"/>
      <c r="AA1687" s="850"/>
      <c r="AB1687" s="850"/>
      <c r="AC1687" s="851"/>
      <c r="AD1687" s="849"/>
      <c r="AE1687" s="850"/>
      <c r="AF1687" s="850"/>
      <c r="AG1687" s="850"/>
      <c r="AH1687" s="853"/>
    </row>
    <row r="1688" spans="1:36" s="272" customFormat="1" ht="15" customHeight="1" x14ac:dyDescent="0.2">
      <c r="A1688" s="834" t="s">
        <v>2194</v>
      </c>
      <c r="B1688" s="835"/>
      <c r="C1688" s="835"/>
      <c r="D1688" s="838" t="s">
        <v>2195</v>
      </c>
      <c r="E1688" s="839"/>
      <c r="F1688" s="839"/>
      <c r="G1688" s="839"/>
      <c r="H1688" s="839"/>
      <c r="I1688" s="839"/>
      <c r="J1688" s="839"/>
      <c r="K1688" s="839"/>
      <c r="L1688" s="839"/>
      <c r="M1688" s="839"/>
      <c r="N1688" s="839"/>
      <c r="O1688" s="839"/>
      <c r="P1688" s="839"/>
      <c r="Q1688" s="839"/>
      <c r="R1688" s="839"/>
      <c r="S1688" s="839"/>
      <c r="T1688" s="839"/>
      <c r="U1688" s="839"/>
      <c r="V1688" s="839"/>
      <c r="W1688" s="840"/>
      <c r="X1688" s="844" t="s">
        <v>2067</v>
      </c>
      <c r="Y1688" s="846"/>
      <c r="Z1688" s="847"/>
      <c r="AA1688" s="847"/>
      <c r="AB1688" s="847"/>
      <c r="AC1688" s="848"/>
      <c r="AD1688" s="846"/>
      <c r="AE1688" s="847"/>
      <c r="AF1688" s="847"/>
      <c r="AG1688" s="847"/>
      <c r="AH1688" s="852"/>
    </row>
    <row r="1689" spans="1:36" s="272" customFormat="1" x14ac:dyDescent="0.2">
      <c r="A1689" s="836"/>
      <c r="B1689" s="837"/>
      <c r="C1689" s="837"/>
      <c r="D1689" s="841"/>
      <c r="E1689" s="842"/>
      <c r="F1689" s="842"/>
      <c r="G1689" s="842"/>
      <c r="H1689" s="842"/>
      <c r="I1689" s="842"/>
      <c r="J1689" s="842"/>
      <c r="K1689" s="842"/>
      <c r="L1689" s="842"/>
      <c r="M1689" s="842"/>
      <c r="N1689" s="842"/>
      <c r="O1689" s="842"/>
      <c r="P1689" s="842"/>
      <c r="Q1689" s="842"/>
      <c r="R1689" s="842"/>
      <c r="S1689" s="842"/>
      <c r="T1689" s="842"/>
      <c r="U1689" s="842"/>
      <c r="V1689" s="842"/>
      <c r="W1689" s="843"/>
      <c r="X1689" s="845"/>
      <c r="Y1689" s="849"/>
      <c r="Z1689" s="850"/>
      <c r="AA1689" s="850"/>
      <c r="AB1689" s="850"/>
      <c r="AC1689" s="851"/>
      <c r="AD1689" s="849"/>
      <c r="AE1689" s="850"/>
      <c r="AF1689" s="850"/>
      <c r="AG1689" s="850"/>
      <c r="AH1689" s="853"/>
    </row>
    <row r="1690" spans="1:36" s="272" customFormat="1" ht="23.25" customHeight="1" x14ac:dyDescent="0.2">
      <c r="A1690" s="854" t="s">
        <v>2196</v>
      </c>
      <c r="B1690" s="855"/>
      <c r="C1690" s="855"/>
      <c r="D1690" s="714" t="s">
        <v>2376</v>
      </c>
      <c r="E1690" s="715"/>
      <c r="F1690" s="715"/>
      <c r="G1690" s="715"/>
      <c r="H1690" s="715"/>
      <c r="I1690" s="715"/>
      <c r="J1690" s="715"/>
      <c r="K1690" s="715"/>
      <c r="L1690" s="715"/>
      <c r="M1690" s="715"/>
      <c r="N1690" s="715"/>
      <c r="O1690" s="715"/>
      <c r="P1690" s="715"/>
      <c r="Q1690" s="715"/>
      <c r="R1690" s="715"/>
      <c r="S1690" s="715"/>
      <c r="T1690" s="715"/>
      <c r="U1690" s="715"/>
      <c r="V1690" s="715"/>
      <c r="W1690" s="716"/>
      <c r="X1690" s="416" t="s">
        <v>152</v>
      </c>
      <c r="Y1690" s="822"/>
      <c r="Z1690" s="823"/>
      <c r="AA1690" s="823"/>
      <c r="AB1690" s="823"/>
      <c r="AC1690" s="856"/>
      <c r="AD1690" s="822"/>
      <c r="AE1690" s="823"/>
      <c r="AF1690" s="823"/>
      <c r="AG1690" s="823"/>
      <c r="AH1690" s="824"/>
    </row>
    <row r="1691" spans="1:36" s="272" customFormat="1" ht="22.5" customHeight="1" thickBot="1" x14ac:dyDescent="0.25">
      <c r="A1691" s="814" t="s">
        <v>2197</v>
      </c>
      <c r="B1691" s="815"/>
      <c r="C1691" s="815"/>
      <c r="D1691" s="816" t="s">
        <v>2377</v>
      </c>
      <c r="E1691" s="817"/>
      <c r="F1691" s="817"/>
      <c r="G1691" s="817"/>
      <c r="H1691" s="817"/>
      <c r="I1691" s="817"/>
      <c r="J1691" s="817"/>
      <c r="K1691" s="817"/>
      <c r="L1691" s="817"/>
      <c r="M1691" s="817"/>
      <c r="N1691" s="817"/>
      <c r="O1691" s="817"/>
      <c r="P1691" s="817"/>
      <c r="Q1691" s="817"/>
      <c r="R1691" s="817"/>
      <c r="S1691" s="817"/>
      <c r="T1691" s="817"/>
      <c r="U1691" s="817"/>
      <c r="V1691" s="817"/>
      <c r="W1691" s="818"/>
      <c r="X1691" s="419" t="s">
        <v>2067</v>
      </c>
      <c r="Y1691" s="819"/>
      <c r="Z1691" s="820"/>
      <c r="AA1691" s="820"/>
      <c r="AB1691" s="820"/>
      <c r="AC1691" s="821"/>
      <c r="AD1691" s="822"/>
      <c r="AE1691" s="823"/>
      <c r="AF1691" s="823"/>
      <c r="AG1691" s="823"/>
      <c r="AH1691" s="824"/>
    </row>
    <row r="1692" spans="1:36" s="272" customFormat="1" ht="12.75" thickBot="1" x14ac:dyDescent="0.25">
      <c r="A1692" s="825" t="s">
        <v>2198</v>
      </c>
      <c r="B1692" s="826"/>
      <c r="C1692" s="826"/>
      <c r="D1692" s="827" t="s">
        <v>2199</v>
      </c>
      <c r="E1692" s="828"/>
      <c r="F1692" s="828"/>
      <c r="G1692" s="828"/>
      <c r="H1692" s="828"/>
      <c r="I1692" s="828"/>
      <c r="J1692" s="828"/>
      <c r="K1692" s="828"/>
      <c r="L1692" s="828"/>
      <c r="M1692" s="828"/>
      <c r="N1692" s="828"/>
      <c r="O1692" s="828"/>
      <c r="P1692" s="828"/>
      <c r="Q1692" s="828"/>
      <c r="R1692" s="828"/>
      <c r="S1692" s="828"/>
      <c r="T1692" s="828"/>
      <c r="U1692" s="828"/>
      <c r="V1692" s="828"/>
      <c r="W1692" s="829"/>
      <c r="X1692" s="420"/>
      <c r="Y1692" s="830">
        <f>Y1648+Y1660+Y1680+Y1682+Y1684+Y1686+Y1688+Y1690+Y1691</f>
        <v>-622621</v>
      </c>
      <c r="Z1692" s="831"/>
      <c r="AA1692" s="831"/>
      <c r="AB1692" s="831"/>
      <c r="AC1692" s="832"/>
      <c r="AD1692" s="830">
        <f>AD1648+AD1660+AD1680+AD1682+AD1684+AD1686+AD1688+AD1690+AD1691</f>
        <v>-896187</v>
      </c>
      <c r="AE1692" s="831"/>
      <c r="AF1692" s="831"/>
      <c r="AG1692" s="831"/>
      <c r="AH1692" s="833"/>
    </row>
    <row r="1693" spans="1:36" s="272" customFormat="1" ht="12.75" thickBot="1" x14ac:dyDescent="0.25">
      <c r="A1693" s="813"/>
      <c r="B1693" s="813"/>
      <c r="C1693" s="813"/>
      <c r="D1693" s="813"/>
      <c r="E1693" s="813"/>
      <c r="F1693" s="813"/>
      <c r="G1693" s="813"/>
      <c r="H1693" s="813"/>
      <c r="I1693" s="813"/>
      <c r="J1693" s="813"/>
      <c r="K1693" s="813"/>
      <c r="L1693" s="813"/>
      <c r="M1693" s="813"/>
      <c r="N1693" s="813"/>
      <c r="O1693" s="813"/>
      <c r="P1693" s="813"/>
      <c r="Q1693" s="813"/>
      <c r="R1693" s="813"/>
      <c r="S1693" s="813"/>
      <c r="T1693" s="813"/>
      <c r="U1693" s="813"/>
      <c r="V1693" s="813"/>
      <c r="W1693" s="813"/>
      <c r="X1693" s="813"/>
      <c r="Y1693" s="813"/>
      <c r="Z1693" s="813"/>
      <c r="AA1693" s="813"/>
      <c r="AB1693" s="813"/>
      <c r="AC1693" s="813"/>
      <c r="AD1693" s="813"/>
      <c r="AE1693" s="813"/>
      <c r="AF1693" s="813"/>
      <c r="AG1693" s="813"/>
      <c r="AH1693" s="813"/>
    </row>
    <row r="1694" spans="1:36" s="272" customFormat="1" ht="15" customHeight="1" x14ac:dyDescent="0.2">
      <c r="A1694" s="800" t="s">
        <v>132</v>
      </c>
      <c r="B1694" s="801"/>
      <c r="C1694" s="801"/>
      <c r="D1694" s="804" t="s">
        <v>2200</v>
      </c>
      <c r="E1694" s="801"/>
      <c r="F1694" s="801"/>
      <c r="G1694" s="801"/>
      <c r="H1694" s="801"/>
      <c r="I1694" s="801"/>
      <c r="J1694" s="801"/>
      <c r="K1694" s="801"/>
      <c r="L1694" s="801"/>
      <c r="M1694" s="801"/>
      <c r="N1694" s="801"/>
      <c r="O1694" s="801"/>
      <c r="P1694" s="801"/>
      <c r="Q1694" s="801"/>
      <c r="R1694" s="801"/>
      <c r="S1694" s="801"/>
      <c r="T1694" s="801"/>
      <c r="U1694" s="801"/>
      <c r="V1694" s="801"/>
      <c r="W1694" s="805"/>
      <c r="X1694" s="808" t="s">
        <v>2050</v>
      </c>
      <c r="Y1694" s="788">
        <f>Y1606+Y1644+Y1692</f>
        <v>-19356.050000000047</v>
      </c>
      <c r="Z1694" s="789"/>
      <c r="AA1694" s="789"/>
      <c r="AB1694" s="789"/>
      <c r="AC1694" s="790"/>
      <c r="AD1694" s="788">
        <f>AD1606+AD1644+AD1692</f>
        <v>-399151</v>
      </c>
      <c r="AE1694" s="789"/>
      <c r="AF1694" s="789"/>
      <c r="AG1694" s="789"/>
      <c r="AH1694" s="797"/>
    </row>
    <row r="1695" spans="1:36" s="272" customFormat="1" ht="12.75" thickBot="1" x14ac:dyDescent="0.25">
      <c r="A1695" s="802"/>
      <c r="B1695" s="803"/>
      <c r="C1695" s="803"/>
      <c r="D1695" s="806"/>
      <c r="E1695" s="803"/>
      <c r="F1695" s="803"/>
      <c r="G1695" s="803"/>
      <c r="H1695" s="803"/>
      <c r="I1695" s="803"/>
      <c r="J1695" s="803"/>
      <c r="K1695" s="803"/>
      <c r="L1695" s="803"/>
      <c r="M1695" s="803"/>
      <c r="N1695" s="803"/>
      <c r="O1695" s="803"/>
      <c r="P1695" s="803"/>
      <c r="Q1695" s="803"/>
      <c r="R1695" s="803"/>
      <c r="S1695" s="803"/>
      <c r="T1695" s="803"/>
      <c r="U1695" s="803"/>
      <c r="V1695" s="803"/>
      <c r="W1695" s="807"/>
      <c r="X1695" s="809"/>
      <c r="Y1695" s="794"/>
      <c r="Z1695" s="795"/>
      <c r="AA1695" s="795"/>
      <c r="AB1695" s="795"/>
      <c r="AC1695" s="796"/>
      <c r="AD1695" s="794"/>
      <c r="AE1695" s="795"/>
      <c r="AF1695" s="795"/>
      <c r="AG1695" s="795"/>
      <c r="AH1695" s="799"/>
    </row>
    <row r="1696" spans="1:36" s="272" customFormat="1" ht="15" customHeight="1" x14ac:dyDescent="0.2">
      <c r="A1696" s="800" t="s">
        <v>159</v>
      </c>
      <c r="B1696" s="801"/>
      <c r="C1696" s="801"/>
      <c r="D1696" s="804" t="s">
        <v>2201</v>
      </c>
      <c r="E1696" s="801"/>
      <c r="F1696" s="801"/>
      <c r="G1696" s="801"/>
      <c r="H1696" s="801"/>
      <c r="I1696" s="801"/>
      <c r="J1696" s="801"/>
      <c r="K1696" s="801"/>
      <c r="L1696" s="801"/>
      <c r="M1696" s="801"/>
      <c r="N1696" s="801"/>
      <c r="O1696" s="801"/>
      <c r="P1696" s="801"/>
      <c r="Q1696" s="801"/>
      <c r="R1696" s="801"/>
      <c r="S1696" s="801"/>
      <c r="T1696" s="801"/>
      <c r="U1696" s="801"/>
      <c r="V1696" s="801"/>
      <c r="W1696" s="805"/>
      <c r="X1696" s="808" t="s">
        <v>2050</v>
      </c>
      <c r="Y1696" s="788">
        <v>451254</v>
      </c>
      <c r="Z1696" s="789"/>
      <c r="AA1696" s="789"/>
      <c r="AB1696" s="789"/>
      <c r="AC1696" s="790"/>
      <c r="AD1696" s="788">
        <v>850405</v>
      </c>
      <c r="AE1696" s="789"/>
      <c r="AF1696" s="789"/>
      <c r="AG1696" s="789"/>
      <c r="AH1696" s="797"/>
    </row>
    <row r="1697" spans="1:43" s="272" customFormat="1" ht="15.75" customHeight="1" thickBot="1" x14ac:dyDescent="0.25">
      <c r="A1697" s="802"/>
      <c r="B1697" s="803"/>
      <c r="C1697" s="803"/>
      <c r="D1697" s="806"/>
      <c r="E1697" s="803"/>
      <c r="F1697" s="803"/>
      <c r="G1697" s="803"/>
      <c r="H1697" s="803"/>
      <c r="I1697" s="803"/>
      <c r="J1697" s="803"/>
      <c r="K1697" s="803"/>
      <c r="L1697" s="803"/>
      <c r="M1697" s="803"/>
      <c r="N1697" s="803"/>
      <c r="O1697" s="803"/>
      <c r="P1697" s="803"/>
      <c r="Q1697" s="803"/>
      <c r="R1697" s="803"/>
      <c r="S1697" s="803"/>
      <c r="T1697" s="803"/>
      <c r="U1697" s="803"/>
      <c r="V1697" s="803"/>
      <c r="W1697" s="807"/>
      <c r="X1697" s="809"/>
      <c r="Y1697" s="794"/>
      <c r="Z1697" s="795"/>
      <c r="AA1697" s="795"/>
      <c r="AB1697" s="795"/>
      <c r="AC1697" s="796"/>
      <c r="AD1697" s="794"/>
      <c r="AE1697" s="795"/>
      <c r="AF1697" s="795"/>
      <c r="AG1697" s="795"/>
      <c r="AH1697" s="799"/>
      <c r="AJ1697" s="272" t="s">
        <v>2530</v>
      </c>
    </row>
    <row r="1698" spans="1:43" s="272" customFormat="1" ht="15" customHeight="1" x14ac:dyDescent="0.2">
      <c r="A1698" s="763" t="s">
        <v>161</v>
      </c>
      <c r="B1698" s="764"/>
      <c r="C1698" s="764"/>
      <c r="D1698" s="804" t="s">
        <v>2202</v>
      </c>
      <c r="E1698" s="801"/>
      <c r="F1698" s="801"/>
      <c r="G1698" s="801"/>
      <c r="H1698" s="801"/>
      <c r="I1698" s="801"/>
      <c r="J1698" s="801"/>
      <c r="K1698" s="801"/>
      <c r="L1698" s="801"/>
      <c r="M1698" s="801"/>
      <c r="N1698" s="801"/>
      <c r="O1698" s="801"/>
      <c r="P1698" s="801"/>
      <c r="Q1698" s="801"/>
      <c r="R1698" s="801"/>
      <c r="S1698" s="801"/>
      <c r="T1698" s="801"/>
      <c r="U1698" s="801"/>
      <c r="V1698" s="801"/>
      <c r="W1698" s="805"/>
      <c r="X1698" s="773" t="s">
        <v>2050</v>
      </c>
      <c r="Y1698" s="788">
        <f>Y1694+Y1696</f>
        <v>431897.94999999995</v>
      </c>
      <c r="Z1698" s="789"/>
      <c r="AA1698" s="789"/>
      <c r="AB1698" s="789"/>
      <c r="AC1698" s="790"/>
      <c r="AD1698" s="788">
        <f>AD1694+AD1696</f>
        <v>451254</v>
      </c>
      <c r="AE1698" s="789"/>
      <c r="AF1698" s="789"/>
      <c r="AG1698" s="789"/>
      <c r="AH1698" s="797"/>
    </row>
    <row r="1699" spans="1:43" s="272" customFormat="1" x14ac:dyDescent="0.2">
      <c r="A1699" s="783"/>
      <c r="B1699" s="784"/>
      <c r="C1699" s="784"/>
      <c r="D1699" s="810"/>
      <c r="E1699" s="811"/>
      <c r="F1699" s="811"/>
      <c r="G1699" s="811"/>
      <c r="H1699" s="811"/>
      <c r="I1699" s="811"/>
      <c r="J1699" s="811"/>
      <c r="K1699" s="811"/>
      <c r="L1699" s="811"/>
      <c r="M1699" s="811"/>
      <c r="N1699" s="811"/>
      <c r="O1699" s="811"/>
      <c r="P1699" s="811"/>
      <c r="Q1699" s="811"/>
      <c r="R1699" s="811"/>
      <c r="S1699" s="811"/>
      <c r="T1699" s="811"/>
      <c r="U1699" s="811"/>
      <c r="V1699" s="811"/>
      <c r="W1699" s="812"/>
      <c r="X1699" s="787"/>
      <c r="Y1699" s="791"/>
      <c r="Z1699" s="792"/>
      <c r="AA1699" s="792"/>
      <c r="AB1699" s="792"/>
      <c r="AC1699" s="793"/>
      <c r="AD1699" s="791"/>
      <c r="AE1699" s="792"/>
      <c r="AF1699" s="792"/>
      <c r="AG1699" s="792"/>
      <c r="AH1699" s="798"/>
    </row>
    <row r="1700" spans="1:43" s="272" customFormat="1" ht="12.75" thickBot="1" x14ac:dyDescent="0.25">
      <c r="A1700" s="765"/>
      <c r="B1700" s="766"/>
      <c r="C1700" s="766"/>
      <c r="D1700" s="806"/>
      <c r="E1700" s="803"/>
      <c r="F1700" s="803"/>
      <c r="G1700" s="803"/>
      <c r="H1700" s="803"/>
      <c r="I1700" s="803"/>
      <c r="J1700" s="803"/>
      <c r="K1700" s="803"/>
      <c r="L1700" s="803"/>
      <c r="M1700" s="803"/>
      <c r="N1700" s="803"/>
      <c r="O1700" s="803"/>
      <c r="P1700" s="803"/>
      <c r="Q1700" s="803"/>
      <c r="R1700" s="803"/>
      <c r="S1700" s="803"/>
      <c r="T1700" s="803"/>
      <c r="U1700" s="803"/>
      <c r="V1700" s="803"/>
      <c r="W1700" s="807"/>
      <c r="X1700" s="774"/>
      <c r="Y1700" s="794"/>
      <c r="Z1700" s="795"/>
      <c r="AA1700" s="795"/>
      <c r="AB1700" s="795"/>
      <c r="AC1700" s="796"/>
      <c r="AD1700" s="791"/>
      <c r="AE1700" s="792"/>
      <c r="AF1700" s="792"/>
      <c r="AG1700" s="792"/>
      <c r="AH1700" s="798"/>
    </row>
    <row r="1701" spans="1:43" s="272" customFormat="1" ht="15" customHeight="1" x14ac:dyDescent="0.2">
      <c r="A1701" s="763" t="s">
        <v>163</v>
      </c>
      <c r="B1701" s="764"/>
      <c r="C1701" s="764"/>
      <c r="D1701" s="767" t="s">
        <v>2203</v>
      </c>
      <c r="E1701" s="768"/>
      <c r="F1701" s="768"/>
      <c r="G1701" s="768"/>
      <c r="H1701" s="768"/>
      <c r="I1701" s="768"/>
      <c r="J1701" s="768"/>
      <c r="K1701" s="768"/>
      <c r="L1701" s="768"/>
      <c r="M1701" s="768"/>
      <c r="N1701" s="768"/>
      <c r="O1701" s="768"/>
      <c r="P1701" s="768"/>
      <c r="Q1701" s="768"/>
      <c r="R1701" s="768"/>
      <c r="S1701" s="768"/>
      <c r="T1701" s="768"/>
      <c r="U1701" s="768"/>
      <c r="V1701" s="768"/>
      <c r="W1701" s="769"/>
      <c r="X1701" s="773" t="s">
        <v>2050</v>
      </c>
      <c r="Y1701" s="775"/>
      <c r="Z1701" s="776"/>
      <c r="AA1701" s="776"/>
      <c r="AB1701" s="776"/>
      <c r="AC1701" s="777"/>
      <c r="AD1701" s="775"/>
      <c r="AE1701" s="776"/>
      <c r="AF1701" s="776"/>
      <c r="AG1701" s="776"/>
      <c r="AH1701" s="781"/>
    </row>
    <row r="1702" spans="1:43" ht="12.75" thickBot="1" x14ac:dyDescent="0.25">
      <c r="A1702" s="765"/>
      <c r="B1702" s="766"/>
      <c r="C1702" s="766"/>
      <c r="D1702" s="770"/>
      <c r="E1702" s="771"/>
      <c r="F1702" s="771"/>
      <c r="G1702" s="771"/>
      <c r="H1702" s="771"/>
      <c r="I1702" s="771"/>
      <c r="J1702" s="771"/>
      <c r="K1702" s="771"/>
      <c r="L1702" s="771"/>
      <c r="M1702" s="771"/>
      <c r="N1702" s="771"/>
      <c r="O1702" s="771"/>
      <c r="P1702" s="771"/>
      <c r="Q1702" s="771"/>
      <c r="R1702" s="771"/>
      <c r="S1702" s="771"/>
      <c r="T1702" s="771"/>
      <c r="U1702" s="771"/>
      <c r="V1702" s="771"/>
      <c r="W1702" s="772"/>
      <c r="X1702" s="774"/>
      <c r="Y1702" s="778"/>
      <c r="Z1702" s="779"/>
      <c r="AA1702" s="779"/>
      <c r="AB1702" s="779"/>
      <c r="AC1702" s="780"/>
      <c r="AD1702" s="778"/>
      <c r="AE1702" s="779"/>
      <c r="AF1702" s="779"/>
      <c r="AG1702" s="779"/>
      <c r="AH1702" s="782"/>
    </row>
    <row r="1703" spans="1:43" ht="15" customHeight="1" x14ac:dyDescent="0.2">
      <c r="A1703" s="763" t="s">
        <v>2204</v>
      </c>
      <c r="B1703" s="764"/>
      <c r="C1703" s="764"/>
      <c r="D1703" s="767" t="s">
        <v>2205</v>
      </c>
      <c r="E1703" s="768"/>
      <c r="F1703" s="768"/>
      <c r="G1703" s="768"/>
      <c r="H1703" s="768"/>
      <c r="I1703" s="768"/>
      <c r="J1703" s="768"/>
      <c r="K1703" s="768"/>
      <c r="L1703" s="768"/>
      <c r="M1703" s="768"/>
      <c r="N1703" s="768"/>
      <c r="O1703" s="768"/>
      <c r="P1703" s="768"/>
      <c r="Q1703" s="768"/>
      <c r="R1703" s="768"/>
      <c r="S1703" s="768"/>
      <c r="T1703" s="768"/>
      <c r="U1703" s="768"/>
      <c r="V1703" s="768"/>
      <c r="W1703" s="769"/>
      <c r="X1703" s="773" t="s">
        <v>2050</v>
      </c>
      <c r="Y1703" s="788">
        <f>Y1698+Y1701</f>
        <v>431897.94999999995</v>
      </c>
      <c r="Z1703" s="789"/>
      <c r="AA1703" s="789"/>
      <c r="AB1703" s="789"/>
      <c r="AC1703" s="790"/>
      <c r="AD1703" s="788">
        <f>AD1698+AD1701</f>
        <v>451254</v>
      </c>
      <c r="AE1703" s="789"/>
      <c r="AF1703" s="789"/>
      <c r="AG1703" s="789"/>
      <c r="AH1703" s="797"/>
    </row>
    <row r="1704" spans="1:43" x14ac:dyDescent="0.2">
      <c r="A1704" s="783"/>
      <c r="B1704" s="784"/>
      <c r="C1704" s="784"/>
      <c r="D1704" s="785"/>
      <c r="E1704" s="752"/>
      <c r="F1704" s="752"/>
      <c r="G1704" s="752"/>
      <c r="H1704" s="752"/>
      <c r="I1704" s="752"/>
      <c r="J1704" s="752"/>
      <c r="K1704" s="752"/>
      <c r="L1704" s="752"/>
      <c r="M1704" s="752"/>
      <c r="N1704" s="752"/>
      <c r="O1704" s="752"/>
      <c r="P1704" s="752"/>
      <c r="Q1704" s="752"/>
      <c r="R1704" s="752"/>
      <c r="S1704" s="752"/>
      <c r="T1704" s="752"/>
      <c r="U1704" s="752"/>
      <c r="V1704" s="752"/>
      <c r="W1704" s="786"/>
      <c r="X1704" s="787"/>
      <c r="Y1704" s="791"/>
      <c r="Z1704" s="792"/>
      <c r="AA1704" s="792"/>
      <c r="AB1704" s="792"/>
      <c r="AC1704" s="793"/>
      <c r="AD1704" s="791"/>
      <c r="AE1704" s="792"/>
      <c r="AF1704" s="792"/>
      <c r="AG1704" s="792"/>
      <c r="AH1704" s="798"/>
    </row>
    <row r="1705" spans="1:43" ht="12.75" thickBot="1" x14ac:dyDescent="0.25">
      <c r="A1705" s="765"/>
      <c r="B1705" s="766"/>
      <c r="C1705" s="766"/>
      <c r="D1705" s="770"/>
      <c r="E1705" s="771"/>
      <c r="F1705" s="771"/>
      <c r="G1705" s="771"/>
      <c r="H1705" s="771"/>
      <c r="I1705" s="771"/>
      <c r="J1705" s="771"/>
      <c r="K1705" s="771"/>
      <c r="L1705" s="771"/>
      <c r="M1705" s="771"/>
      <c r="N1705" s="771"/>
      <c r="O1705" s="771"/>
      <c r="P1705" s="771"/>
      <c r="Q1705" s="771"/>
      <c r="R1705" s="771"/>
      <c r="S1705" s="771"/>
      <c r="T1705" s="771"/>
      <c r="U1705" s="771"/>
      <c r="V1705" s="771"/>
      <c r="W1705" s="772"/>
      <c r="X1705" s="774"/>
      <c r="Y1705" s="794"/>
      <c r="Z1705" s="795"/>
      <c r="AA1705" s="795"/>
      <c r="AB1705" s="795"/>
      <c r="AC1705" s="796"/>
      <c r="AD1705" s="794"/>
      <c r="AE1705" s="795"/>
      <c r="AF1705" s="795"/>
      <c r="AG1705" s="795"/>
      <c r="AH1705" s="799"/>
      <c r="AJ1705" s="347"/>
    </row>
    <row r="1709" spans="1:43" x14ac:dyDescent="0.2">
      <c r="A1709" s="422" t="s">
        <v>778</v>
      </c>
      <c r="B1709" s="454"/>
      <c r="C1709" s="423"/>
      <c r="D1709" s="454"/>
      <c r="E1709" s="454"/>
      <c r="F1709" s="423"/>
      <c r="G1709" s="454"/>
      <c r="H1709" s="454"/>
      <c r="I1709" s="454"/>
      <c r="J1709" s="455"/>
      <c r="K1709" s="754" t="s">
        <v>631</v>
      </c>
      <c r="L1709" s="755"/>
      <c r="M1709" s="755"/>
      <c r="N1709" s="755"/>
      <c r="O1709" s="755"/>
      <c r="P1709" s="755"/>
      <c r="Q1709" s="755"/>
      <c r="R1709" s="756"/>
      <c r="S1709" s="754" t="s">
        <v>632</v>
      </c>
      <c r="T1709" s="755"/>
      <c r="U1709" s="755"/>
      <c r="V1709" s="755"/>
      <c r="W1709" s="755"/>
      <c r="X1709" s="755"/>
      <c r="Y1709" s="755"/>
      <c r="Z1709" s="756"/>
      <c r="AA1709" s="754" t="s">
        <v>2206</v>
      </c>
      <c r="AB1709" s="755"/>
      <c r="AC1709" s="755"/>
      <c r="AD1709" s="755"/>
      <c r="AE1709" s="755"/>
      <c r="AF1709" s="755"/>
      <c r="AG1709" s="755"/>
      <c r="AH1709" s="756"/>
      <c r="AJ1709" s="343"/>
      <c r="AK1709" s="343"/>
      <c r="AL1709" s="343"/>
      <c r="AM1709" s="343"/>
      <c r="AN1709" s="343"/>
      <c r="AO1709" s="343"/>
      <c r="AP1709" s="343"/>
      <c r="AQ1709" s="343"/>
    </row>
    <row r="1710" spans="1:43" x14ac:dyDescent="0.2">
      <c r="A1710" s="424">
        <v>1</v>
      </c>
      <c r="B1710" s="424">
        <v>6</v>
      </c>
      <c r="C1710" s="425" t="s">
        <v>440</v>
      </c>
      <c r="D1710" s="424">
        <v>0</v>
      </c>
      <c r="E1710" s="424">
        <v>3</v>
      </c>
      <c r="F1710" s="425" t="s">
        <v>440</v>
      </c>
      <c r="G1710" s="424">
        <v>2</v>
      </c>
      <c r="H1710" s="424">
        <v>0</v>
      </c>
      <c r="I1710" s="424">
        <v>1</v>
      </c>
      <c r="J1710" s="424">
        <v>5</v>
      </c>
      <c r="K1710" s="757"/>
      <c r="L1710" s="758"/>
      <c r="M1710" s="758"/>
      <c r="N1710" s="758"/>
      <c r="O1710" s="758"/>
      <c r="P1710" s="758"/>
      <c r="Q1710" s="758"/>
      <c r="R1710" s="759"/>
      <c r="S1710" s="757"/>
      <c r="T1710" s="758"/>
      <c r="U1710" s="758"/>
      <c r="V1710" s="758"/>
      <c r="W1710" s="758"/>
      <c r="X1710" s="758"/>
      <c r="Y1710" s="758"/>
      <c r="Z1710" s="759"/>
      <c r="AA1710" s="757"/>
      <c r="AB1710" s="758"/>
      <c r="AC1710" s="758"/>
      <c r="AD1710" s="758"/>
      <c r="AE1710" s="758"/>
      <c r="AF1710" s="758"/>
      <c r="AG1710" s="758"/>
      <c r="AH1710" s="759"/>
      <c r="AJ1710" s="343"/>
      <c r="AK1710" s="343"/>
      <c r="AL1710" s="343"/>
      <c r="AM1710" s="343"/>
      <c r="AN1710" s="343"/>
      <c r="AO1710" s="343"/>
      <c r="AP1710" s="343"/>
      <c r="AQ1710" s="343"/>
    </row>
    <row r="1711" spans="1:43" x14ac:dyDescent="0.2">
      <c r="A1711" s="426"/>
      <c r="B1711" s="427"/>
      <c r="C1711" s="428"/>
      <c r="D1711" s="427"/>
      <c r="E1711" s="427"/>
      <c r="F1711" s="428"/>
      <c r="G1711" s="427"/>
      <c r="H1711" s="427"/>
      <c r="I1711" s="427"/>
      <c r="J1711" s="429"/>
      <c r="K1711" s="757"/>
      <c r="L1711" s="758"/>
      <c r="M1711" s="758"/>
      <c r="N1711" s="758"/>
      <c r="O1711" s="758"/>
      <c r="P1711" s="758"/>
      <c r="Q1711" s="758"/>
      <c r="R1711" s="759"/>
      <c r="S1711" s="757"/>
      <c r="T1711" s="758"/>
      <c r="U1711" s="758"/>
      <c r="V1711" s="758"/>
      <c r="W1711" s="758"/>
      <c r="X1711" s="758"/>
      <c r="Y1711" s="758"/>
      <c r="Z1711" s="759"/>
      <c r="AA1711" s="757"/>
      <c r="AB1711" s="758"/>
      <c r="AC1711" s="758"/>
      <c r="AD1711" s="758"/>
      <c r="AE1711" s="758"/>
      <c r="AF1711" s="758"/>
      <c r="AG1711" s="758"/>
      <c r="AH1711" s="759"/>
      <c r="AJ1711" s="343"/>
      <c r="AK1711" s="343"/>
      <c r="AL1711" s="343"/>
      <c r="AM1711" s="343"/>
      <c r="AN1711" s="343"/>
      <c r="AO1711" s="343"/>
      <c r="AP1711" s="343"/>
      <c r="AQ1711" s="343"/>
    </row>
    <row r="1712" spans="1:43" x14ac:dyDescent="0.2">
      <c r="A1712" s="426"/>
      <c r="B1712" s="427"/>
      <c r="C1712" s="427"/>
      <c r="D1712" s="427"/>
      <c r="E1712" s="427"/>
      <c r="F1712" s="427"/>
      <c r="G1712" s="427"/>
      <c r="H1712" s="427"/>
      <c r="I1712" s="427"/>
      <c r="J1712" s="429"/>
      <c r="K1712" s="757"/>
      <c r="L1712" s="758"/>
      <c r="M1712" s="758"/>
      <c r="N1712" s="758"/>
      <c r="O1712" s="758"/>
      <c r="P1712" s="758"/>
      <c r="Q1712" s="758"/>
      <c r="R1712" s="759"/>
      <c r="S1712" s="757"/>
      <c r="T1712" s="758"/>
      <c r="U1712" s="758"/>
      <c r="V1712" s="758"/>
      <c r="W1712" s="758"/>
      <c r="X1712" s="758"/>
      <c r="Y1712" s="758"/>
      <c r="Z1712" s="759"/>
      <c r="AA1712" s="757"/>
      <c r="AB1712" s="758"/>
      <c r="AC1712" s="758"/>
      <c r="AD1712" s="758"/>
      <c r="AE1712" s="758"/>
      <c r="AF1712" s="758"/>
      <c r="AG1712" s="758"/>
      <c r="AH1712" s="759"/>
      <c r="AJ1712" s="343"/>
      <c r="AK1712" s="343"/>
      <c r="AL1712" s="343"/>
      <c r="AM1712" s="343"/>
      <c r="AN1712" s="343"/>
      <c r="AO1712" s="343"/>
      <c r="AP1712" s="343"/>
      <c r="AQ1712" s="343"/>
    </row>
    <row r="1713" spans="1:43" x14ac:dyDescent="0.2">
      <c r="A1713" s="426" t="s">
        <v>779</v>
      </c>
      <c r="B1713" s="427"/>
      <c r="C1713" s="427"/>
      <c r="D1713" s="427"/>
      <c r="E1713" s="427"/>
      <c r="F1713" s="427"/>
      <c r="G1713" s="427"/>
      <c r="H1713" s="427"/>
      <c r="I1713" s="427"/>
      <c r="J1713" s="429"/>
      <c r="K1713" s="757"/>
      <c r="L1713" s="758"/>
      <c r="M1713" s="758"/>
      <c r="N1713" s="758"/>
      <c r="O1713" s="758"/>
      <c r="P1713" s="758"/>
      <c r="Q1713" s="758"/>
      <c r="R1713" s="759"/>
      <c r="S1713" s="757"/>
      <c r="T1713" s="758"/>
      <c r="U1713" s="758"/>
      <c r="V1713" s="758"/>
      <c r="W1713" s="758"/>
      <c r="X1713" s="758"/>
      <c r="Y1713" s="758"/>
      <c r="Z1713" s="759"/>
      <c r="AA1713" s="757"/>
      <c r="AB1713" s="758"/>
      <c r="AC1713" s="758"/>
      <c r="AD1713" s="758"/>
      <c r="AE1713" s="758"/>
      <c r="AF1713" s="758"/>
      <c r="AG1713" s="758"/>
      <c r="AH1713" s="759"/>
      <c r="AJ1713" s="343"/>
      <c r="AK1713" s="343"/>
      <c r="AL1713" s="343"/>
      <c r="AM1713" s="343"/>
      <c r="AN1713" s="343"/>
      <c r="AO1713" s="343"/>
      <c r="AP1713" s="343"/>
      <c r="AQ1713" s="343"/>
    </row>
    <row r="1714" spans="1:43" x14ac:dyDescent="0.2">
      <c r="A1714" s="424"/>
      <c r="B1714" s="424"/>
      <c r="C1714" s="430" t="s">
        <v>440</v>
      </c>
      <c r="D1714" s="424"/>
      <c r="E1714" s="424"/>
      <c r="F1714" s="430" t="s">
        <v>440</v>
      </c>
      <c r="G1714" s="424"/>
      <c r="H1714" s="424"/>
      <c r="I1714" s="424"/>
      <c r="J1714" s="424"/>
      <c r="K1714" s="760"/>
      <c r="L1714" s="761"/>
      <c r="M1714" s="761"/>
      <c r="N1714" s="761"/>
      <c r="O1714" s="761"/>
      <c r="P1714" s="761"/>
      <c r="Q1714" s="761"/>
      <c r="R1714" s="762"/>
      <c r="S1714" s="760"/>
      <c r="T1714" s="761"/>
      <c r="U1714" s="761"/>
      <c r="V1714" s="761"/>
      <c r="W1714" s="761"/>
      <c r="X1714" s="761"/>
      <c r="Y1714" s="761"/>
      <c r="Z1714" s="762"/>
      <c r="AA1714" s="760"/>
      <c r="AB1714" s="761"/>
      <c r="AC1714" s="761"/>
      <c r="AD1714" s="761"/>
      <c r="AE1714" s="761"/>
      <c r="AF1714" s="761"/>
      <c r="AG1714" s="761"/>
      <c r="AH1714" s="762"/>
      <c r="AJ1714" s="343"/>
      <c r="AK1714" s="343"/>
      <c r="AL1714" s="343"/>
      <c r="AM1714" s="343"/>
      <c r="AN1714" s="343"/>
      <c r="AO1714" s="343"/>
      <c r="AP1714" s="343"/>
      <c r="AQ1714" s="343"/>
    </row>
  </sheetData>
  <mergeCells count="3961">
    <mergeCell ref="U1441:AA1441"/>
    <mergeCell ref="A1441:T1441"/>
    <mergeCell ref="A1438:T1438"/>
    <mergeCell ref="U1438:AA1438"/>
    <mergeCell ref="AB1438:AH1438"/>
    <mergeCell ref="K1498:V1498"/>
    <mergeCell ref="W1498:AH1498"/>
    <mergeCell ref="K1501:V1501"/>
    <mergeCell ref="K1502:V1502"/>
    <mergeCell ref="W1501:AH1501"/>
    <mergeCell ref="W1502:AH1502"/>
    <mergeCell ref="A1562:AD1562"/>
    <mergeCell ref="A19:K20"/>
    <mergeCell ref="L19:W20"/>
    <mergeCell ref="X19:AH20"/>
    <mergeCell ref="A21:K22"/>
    <mergeCell ref="L21:W22"/>
    <mergeCell ref="X21:AH22"/>
    <mergeCell ref="A31:J32"/>
    <mergeCell ref="K31:N32"/>
    <mergeCell ref="O31:R32"/>
    <mergeCell ref="S31:Z32"/>
    <mergeCell ref="AA31:AH32"/>
    <mergeCell ref="A42:F43"/>
    <mergeCell ref="G42:J43"/>
    <mergeCell ref="K42:N43"/>
    <mergeCell ref="O42:R43"/>
    <mergeCell ref="S42:Z43"/>
    <mergeCell ref="AA42:AH43"/>
    <mergeCell ref="A40:F41"/>
    <mergeCell ref="G40:J41"/>
    <mergeCell ref="K40:N41"/>
    <mergeCell ref="O40:R41"/>
    <mergeCell ref="S40:Z41"/>
    <mergeCell ref="AA40:AH41"/>
    <mergeCell ref="A35:J37"/>
    <mergeCell ref="K35:R37"/>
    <mergeCell ref="S35:Z39"/>
    <mergeCell ref="AA35:AH39"/>
    <mergeCell ref="A38:F39"/>
    <mergeCell ref="G38:J39"/>
    <mergeCell ref="K38:N39"/>
    <mergeCell ref="AB1441:AH1441"/>
    <mergeCell ref="A12:AH12"/>
    <mergeCell ref="A14:K16"/>
    <mergeCell ref="L14:W16"/>
    <mergeCell ref="X14:AH16"/>
    <mergeCell ref="A17:K18"/>
    <mergeCell ref="L17:W18"/>
    <mergeCell ref="X17:AH18"/>
    <mergeCell ref="A50:AH50"/>
    <mergeCell ref="A52:AH52"/>
    <mergeCell ref="A54:AH54"/>
    <mergeCell ref="A56:AH56"/>
    <mergeCell ref="A60:AH60"/>
    <mergeCell ref="A62:AH62"/>
    <mergeCell ref="A46:F47"/>
    <mergeCell ref="G46:J47"/>
    <mergeCell ref="K46:N47"/>
    <mergeCell ref="O46:R47"/>
    <mergeCell ref="S46:Z47"/>
    <mergeCell ref="AA46:AH47"/>
    <mergeCell ref="A44:F45"/>
    <mergeCell ref="G44:J45"/>
    <mergeCell ref="A4:AH4"/>
    <mergeCell ref="A6:AH6"/>
    <mergeCell ref="A8:AH8"/>
    <mergeCell ref="A10:AH10"/>
    <mergeCell ref="A29:J30"/>
    <mergeCell ref="K29:N30"/>
    <mergeCell ref="O29:R30"/>
    <mergeCell ref="S29:Z30"/>
    <mergeCell ref="AA29:AH30"/>
    <mergeCell ref="A24:AH24"/>
    <mergeCell ref="A25:J28"/>
    <mergeCell ref="K25:R26"/>
    <mergeCell ref="S25:Z28"/>
    <mergeCell ref="AA25:AH28"/>
    <mergeCell ref="K27:N28"/>
    <mergeCell ref="O27:R28"/>
    <mergeCell ref="O38:R39"/>
    <mergeCell ref="K44:N45"/>
    <mergeCell ref="O44:R45"/>
    <mergeCell ref="S44:Z45"/>
    <mergeCell ref="AA44:AH45"/>
    <mergeCell ref="A89:J89"/>
    <mergeCell ref="K89:R89"/>
    <mergeCell ref="S89:Z89"/>
    <mergeCell ref="AA89:AH89"/>
    <mergeCell ref="A90:J90"/>
    <mergeCell ref="K90:R90"/>
    <mergeCell ref="S90:Z90"/>
    <mergeCell ref="AA90:AH90"/>
    <mergeCell ref="A83:AH83"/>
    <mergeCell ref="A85:AH85"/>
    <mergeCell ref="A87:J88"/>
    <mergeCell ref="K87:R88"/>
    <mergeCell ref="S87:Z88"/>
    <mergeCell ref="AA87:AH88"/>
    <mergeCell ref="A71:AH71"/>
    <mergeCell ref="A73:AH73"/>
    <mergeCell ref="A75:AH75"/>
    <mergeCell ref="A77:AH77"/>
    <mergeCell ref="A79:AH79"/>
    <mergeCell ref="A81:AH81"/>
    <mergeCell ref="A99:AH99"/>
    <mergeCell ref="A101:AH101"/>
    <mergeCell ref="A103:AH103"/>
    <mergeCell ref="A105:AH105"/>
    <mergeCell ref="A107:AH107"/>
    <mergeCell ref="A109:AH109"/>
    <mergeCell ref="A93:J93"/>
    <mergeCell ref="K93:R93"/>
    <mergeCell ref="S93:Z93"/>
    <mergeCell ref="AA93:AH93"/>
    <mergeCell ref="A95:AH95"/>
    <mergeCell ref="A97:AH97"/>
    <mergeCell ref="A91:J91"/>
    <mergeCell ref="K91:R91"/>
    <mergeCell ref="S91:Z91"/>
    <mergeCell ref="AA91:AH91"/>
    <mergeCell ref="A92:J92"/>
    <mergeCell ref="K92:R92"/>
    <mergeCell ref="S92:Z92"/>
    <mergeCell ref="AA92:AH92"/>
    <mergeCell ref="A121:J121"/>
    <mergeCell ref="K121:R121"/>
    <mergeCell ref="S121:Z121"/>
    <mergeCell ref="AA121:AH121"/>
    <mergeCell ref="A122:J122"/>
    <mergeCell ref="K122:R122"/>
    <mergeCell ref="S122:Z122"/>
    <mergeCell ref="AA122:AH122"/>
    <mergeCell ref="A119:J119"/>
    <mergeCell ref="K119:R119"/>
    <mergeCell ref="S119:Z119"/>
    <mergeCell ref="AA119:AH119"/>
    <mergeCell ref="A120:J120"/>
    <mergeCell ref="K120:R120"/>
    <mergeCell ref="S120:Z120"/>
    <mergeCell ref="AA120:AH120"/>
    <mergeCell ref="A111:AH111"/>
    <mergeCell ref="A112:AH112"/>
    <mergeCell ref="A114:AH114"/>
    <mergeCell ref="A116:AH116"/>
    <mergeCell ref="A117:J118"/>
    <mergeCell ref="K117:R118"/>
    <mergeCell ref="S117:Z118"/>
    <mergeCell ref="AA117:AH118"/>
    <mergeCell ref="A140:AH140"/>
    <mergeCell ref="A142:AH142"/>
    <mergeCell ref="A144:AH144"/>
    <mergeCell ref="A146:AH146"/>
    <mergeCell ref="A150:AH150"/>
    <mergeCell ref="A152:AH152"/>
    <mergeCell ref="A129:AH129"/>
    <mergeCell ref="A133:AH133"/>
    <mergeCell ref="A135:AH135"/>
    <mergeCell ref="A137:AH137"/>
    <mergeCell ref="A138:AH138"/>
    <mergeCell ref="A139:AH139"/>
    <mergeCell ref="A123:J123"/>
    <mergeCell ref="K123:R123"/>
    <mergeCell ref="S123:Z123"/>
    <mergeCell ref="AA123:AH123"/>
    <mergeCell ref="A125:AH125"/>
    <mergeCell ref="A127:AH127"/>
    <mergeCell ref="A131:AH131"/>
    <mergeCell ref="A148:AH148"/>
    <mergeCell ref="A178:AH178"/>
    <mergeCell ref="A180:AH180"/>
    <mergeCell ref="A182:AH182"/>
    <mergeCell ref="A184:AH184"/>
    <mergeCell ref="A186:AH186"/>
    <mergeCell ref="A188:AH188"/>
    <mergeCell ref="A166:AH166"/>
    <mergeCell ref="A168:AH168"/>
    <mergeCell ref="A170:AH170"/>
    <mergeCell ref="A172:AH172"/>
    <mergeCell ref="A174:AH174"/>
    <mergeCell ref="A176:AH176"/>
    <mergeCell ref="A156:AH156"/>
    <mergeCell ref="A158:AH158"/>
    <mergeCell ref="A160:AH160"/>
    <mergeCell ref="A162:AH162"/>
    <mergeCell ref="A164:AH164"/>
    <mergeCell ref="A165:AH165"/>
    <mergeCell ref="A218:AH218"/>
    <mergeCell ref="A220:AH220"/>
    <mergeCell ref="A222:AH222"/>
    <mergeCell ref="A224:AH224"/>
    <mergeCell ref="A226:AH226"/>
    <mergeCell ref="A228:AH228"/>
    <mergeCell ref="A206:AH206"/>
    <mergeCell ref="A208:AH208"/>
    <mergeCell ref="A210:AH210"/>
    <mergeCell ref="A212:AH212"/>
    <mergeCell ref="A214:AH214"/>
    <mergeCell ref="A216:AH216"/>
    <mergeCell ref="A190:AH190"/>
    <mergeCell ref="A192:AH192"/>
    <mergeCell ref="A194:AH194"/>
    <mergeCell ref="A200:AH200"/>
    <mergeCell ref="A202:AH202"/>
    <mergeCell ref="A204:AH204"/>
    <mergeCell ref="A196:AH196"/>
    <mergeCell ref="A197:AH197"/>
    <mergeCell ref="A251:AH251"/>
    <mergeCell ref="A252:AH252"/>
    <mergeCell ref="A253:AH253"/>
    <mergeCell ref="A254:AH254"/>
    <mergeCell ref="A256:AH256"/>
    <mergeCell ref="A260:AH260"/>
    <mergeCell ref="A239:AH239"/>
    <mergeCell ref="A241:AH241"/>
    <mergeCell ref="A243:AH243"/>
    <mergeCell ref="A245:AH245"/>
    <mergeCell ref="A247:AH247"/>
    <mergeCell ref="A249:AH249"/>
    <mergeCell ref="A229:AH229"/>
    <mergeCell ref="A230:AH230"/>
    <mergeCell ref="A231:AH231"/>
    <mergeCell ref="A233:AH233"/>
    <mergeCell ref="A235:AH235"/>
    <mergeCell ref="A237:AH237"/>
    <mergeCell ref="W279:Y280"/>
    <mergeCell ref="Z279:AB280"/>
    <mergeCell ref="AC279:AE280"/>
    <mergeCell ref="AF279:AH280"/>
    <mergeCell ref="A281:J281"/>
    <mergeCell ref="K281:M281"/>
    <mergeCell ref="N281:P281"/>
    <mergeCell ref="Q281:S281"/>
    <mergeCell ref="T281:V281"/>
    <mergeCell ref="W281:Y281"/>
    <mergeCell ref="A262:AH262"/>
    <mergeCell ref="A264:AH264"/>
    <mergeCell ref="A265:AH265"/>
    <mergeCell ref="A274:AH276"/>
    <mergeCell ref="A278:J280"/>
    <mergeCell ref="K278:AH278"/>
    <mergeCell ref="K279:M280"/>
    <mergeCell ref="N279:P280"/>
    <mergeCell ref="Q279:S280"/>
    <mergeCell ref="T279:V280"/>
    <mergeCell ref="Z283:AB283"/>
    <mergeCell ref="AC283:AE283"/>
    <mergeCell ref="AF283:AH283"/>
    <mergeCell ref="A284:J284"/>
    <mergeCell ref="K284:M284"/>
    <mergeCell ref="N284:P284"/>
    <mergeCell ref="Q284:S284"/>
    <mergeCell ref="T284:V284"/>
    <mergeCell ref="W284:Y284"/>
    <mergeCell ref="Z284:AB284"/>
    <mergeCell ref="Z281:AB281"/>
    <mergeCell ref="AC281:AE281"/>
    <mergeCell ref="AF281:AH281"/>
    <mergeCell ref="A282:AH282"/>
    <mergeCell ref="A283:J283"/>
    <mergeCell ref="K283:M283"/>
    <mergeCell ref="N283:P283"/>
    <mergeCell ref="Q283:S283"/>
    <mergeCell ref="T283:V283"/>
    <mergeCell ref="W283:Y283"/>
    <mergeCell ref="AF285:AH285"/>
    <mergeCell ref="A286:J286"/>
    <mergeCell ref="K286:M286"/>
    <mergeCell ref="N286:P286"/>
    <mergeCell ref="Q286:S286"/>
    <mergeCell ref="T286:V286"/>
    <mergeCell ref="W286:Y286"/>
    <mergeCell ref="Z286:AB286"/>
    <mergeCell ref="AC286:AE286"/>
    <mergeCell ref="AF286:AH286"/>
    <mergeCell ref="AC284:AE284"/>
    <mergeCell ref="AF284:AH284"/>
    <mergeCell ref="A285:J285"/>
    <mergeCell ref="K285:M285"/>
    <mergeCell ref="N285:P285"/>
    <mergeCell ref="Q285:S285"/>
    <mergeCell ref="T285:V285"/>
    <mergeCell ref="W285:Y285"/>
    <mergeCell ref="Z285:AB285"/>
    <mergeCell ref="AC285:AE285"/>
    <mergeCell ref="Z289:AB289"/>
    <mergeCell ref="AC289:AE289"/>
    <mergeCell ref="AF289:AH289"/>
    <mergeCell ref="A290:J290"/>
    <mergeCell ref="K290:M290"/>
    <mergeCell ref="N290:P290"/>
    <mergeCell ref="Q290:S290"/>
    <mergeCell ref="T290:V290"/>
    <mergeCell ref="W290:Y290"/>
    <mergeCell ref="Z290:AB290"/>
    <mergeCell ref="Z287:AB287"/>
    <mergeCell ref="AC287:AE287"/>
    <mergeCell ref="AF287:AH287"/>
    <mergeCell ref="A288:AH288"/>
    <mergeCell ref="A289:J289"/>
    <mergeCell ref="K289:M289"/>
    <mergeCell ref="N289:P289"/>
    <mergeCell ref="Q289:S289"/>
    <mergeCell ref="T289:V289"/>
    <mergeCell ref="W289:Y289"/>
    <mergeCell ref="A287:J287"/>
    <mergeCell ref="K287:M287"/>
    <mergeCell ref="N287:P287"/>
    <mergeCell ref="Q287:S287"/>
    <mergeCell ref="T287:V287"/>
    <mergeCell ref="W287:Y287"/>
    <mergeCell ref="AF291:AH291"/>
    <mergeCell ref="A292:J292"/>
    <mergeCell ref="K292:M292"/>
    <mergeCell ref="N292:P292"/>
    <mergeCell ref="Q292:S292"/>
    <mergeCell ref="T292:V292"/>
    <mergeCell ref="W292:Y292"/>
    <mergeCell ref="Z292:AB292"/>
    <mergeCell ref="AC292:AE292"/>
    <mergeCell ref="AF292:AH292"/>
    <mergeCell ref="AC290:AE290"/>
    <mergeCell ref="AF290:AH290"/>
    <mergeCell ref="A291:J291"/>
    <mergeCell ref="K291:M291"/>
    <mergeCell ref="N291:P291"/>
    <mergeCell ref="Q291:S291"/>
    <mergeCell ref="T291:V291"/>
    <mergeCell ref="W291:Y291"/>
    <mergeCell ref="Z291:AB291"/>
    <mergeCell ref="AC291:AE291"/>
    <mergeCell ref="Z295:AB295"/>
    <mergeCell ref="AC295:AE295"/>
    <mergeCell ref="AF295:AH295"/>
    <mergeCell ref="A296:J296"/>
    <mergeCell ref="K296:M296"/>
    <mergeCell ref="N296:P296"/>
    <mergeCell ref="Q296:S296"/>
    <mergeCell ref="T296:V296"/>
    <mergeCell ref="W296:Y296"/>
    <mergeCell ref="Z296:AB296"/>
    <mergeCell ref="Z293:AB293"/>
    <mergeCell ref="AC293:AE293"/>
    <mergeCell ref="AF293:AH293"/>
    <mergeCell ref="A294:AH294"/>
    <mergeCell ref="A295:J295"/>
    <mergeCell ref="K295:M295"/>
    <mergeCell ref="N295:P295"/>
    <mergeCell ref="Q295:S295"/>
    <mergeCell ref="T295:V295"/>
    <mergeCell ref="W295:Y295"/>
    <mergeCell ref="A293:J293"/>
    <mergeCell ref="K293:M293"/>
    <mergeCell ref="N293:P293"/>
    <mergeCell ref="Q293:S293"/>
    <mergeCell ref="T293:V293"/>
    <mergeCell ref="W293:Y293"/>
    <mergeCell ref="AF297:AH297"/>
    <mergeCell ref="A298:J298"/>
    <mergeCell ref="K298:M298"/>
    <mergeCell ref="N298:P298"/>
    <mergeCell ref="Q298:S298"/>
    <mergeCell ref="T298:V298"/>
    <mergeCell ref="W298:Y298"/>
    <mergeCell ref="Z298:AB298"/>
    <mergeCell ref="AC298:AE298"/>
    <mergeCell ref="AF298:AH298"/>
    <mergeCell ref="AC296:AE296"/>
    <mergeCell ref="AF296:AH296"/>
    <mergeCell ref="A297:J297"/>
    <mergeCell ref="K297:M297"/>
    <mergeCell ref="N297:P297"/>
    <mergeCell ref="Q297:S297"/>
    <mergeCell ref="T297:V297"/>
    <mergeCell ref="W297:Y297"/>
    <mergeCell ref="Z297:AB297"/>
    <mergeCell ref="AC297:AE297"/>
    <mergeCell ref="Z301:AB301"/>
    <mergeCell ref="AC301:AE301"/>
    <mergeCell ref="AF301:AH301"/>
    <mergeCell ref="A302:J302"/>
    <mergeCell ref="K302:M302"/>
    <mergeCell ref="N302:P302"/>
    <mergeCell ref="Q302:S302"/>
    <mergeCell ref="T302:V302"/>
    <mergeCell ref="W302:Y302"/>
    <mergeCell ref="Z302:AB302"/>
    <mergeCell ref="Z299:AB299"/>
    <mergeCell ref="AC299:AE299"/>
    <mergeCell ref="AF299:AH299"/>
    <mergeCell ref="A300:AH300"/>
    <mergeCell ref="A301:J301"/>
    <mergeCell ref="K301:M301"/>
    <mergeCell ref="N301:P301"/>
    <mergeCell ref="Q301:S301"/>
    <mergeCell ref="T301:V301"/>
    <mergeCell ref="W301:Y301"/>
    <mergeCell ref="A299:J299"/>
    <mergeCell ref="K299:M299"/>
    <mergeCell ref="N299:P299"/>
    <mergeCell ref="Q299:S299"/>
    <mergeCell ref="T299:V299"/>
    <mergeCell ref="W299:Y299"/>
    <mergeCell ref="AC306:AE307"/>
    <mergeCell ref="AF306:AH307"/>
    <mergeCell ref="A308:J308"/>
    <mergeCell ref="K308:M308"/>
    <mergeCell ref="N308:P308"/>
    <mergeCell ref="Q308:S308"/>
    <mergeCell ref="T308:V308"/>
    <mergeCell ref="W308:Y308"/>
    <mergeCell ref="Z308:AB308"/>
    <mergeCell ref="AC308:AE308"/>
    <mergeCell ref="AC302:AE302"/>
    <mergeCell ref="AF302:AH302"/>
    <mergeCell ref="A305:J307"/>
    <mergeCell ref="K305:AH305"/>
    <mergeCell ref="K306:M307"/>
    <mergeCell ref="N306:P307"/>
    <mergeCell ref="Q306:S307"/>
    <mergeCell ref="T306:V307"/>
    <mergeCell ref="W306:Y307"/>
    <mergeCell ref="Z306:AB307"/>
    <mergeCell ref="AF310:AH310"/>
    <mergeCell ref="A311:J311"/>
    <mergeCell ref="K311:M311"/>
    <mergeCell ref="N311:P311"/>
    <mergeCell ref="Q311:S311"/>
    <mergeCell ref="T311:V311"/>
    <mergeCell ref="W311:Y311"/>
    <mergeCell ref="Z311:AB311"/>
    <mergeCell ref="AC311:AE311"/>
    <mergeCell ref="AF311:AH311"/>
    <mergeCell ref="AF308:AH308"/>
    <mergeCell ref="A309:AH309"/>
    <mergeCell ref="A310:J310"/>
    <mergeCell ref="K310:M310"/>
    <mergeCell ref="N310:P310"/>
    <mergeCell ref="Q310:S310"/>
    <mergeCell ref="T310:V310"/>
    <mergeCell ref="W310:Y310"/>
    <mergeCell ref="Z310:AB310"/>
    <mergeCell ref="AC310:AE310"/>
    <mergeCell ref="AC313:AE313"/>
    <mergeCell ref="AF313:AH313"/>
    <mergeCell ref="A314:J314"/>
    <mergeCell ref="K314:M314"/>
    <mergeCell ref="N314:P314"/>
    <mergeCell ref="Q314:S314"/>
    <mergeCell ref="T314:V314"/>
    <mergeCell ref="W314:Y314"/>
    <mergeCell ref="Z314:AB314"/>
    <mergeCell ref="AC314:AE314"/>
    <mergeCell ref="Z312:AB312"/>
    <mergeCell ref="AC312:AE312"/>
    <mergeCell ref="AF312:AH312"/>
    <mergeCell ref="A313:J313"/>
    <mergeCell ref="K313:M313"/>
    <mergeCell ref="N313:P313"/>
    <mergeCell ref="Q313:S313"/>
    <mergeCell ref="T313:V313"/>
    <mergeCell ref="W313:Y313"/>
    <mergeCell ref="Z313:AB313"/>
    <mergeCell ref="A312:J312"/>
    <mergeCell ref="K312:M312"/>
    <mergeCell ref="N312:P312"/>
    <mergeCell ref="Q312:S312"/>
    <mergeCell ref="T312:V312"/>
    <mergeCell ref="W312:Y312"/>
    <mergeCell ref="AF316:AH316"/>
    <mergeCell ref="A317:J317"/>
    <mergeCell ref="K317:M317"/>
    <mergeCell ref="N317:P317"/>
    <mergeCell ref="Q317:S317"/>
    <mergeCell ref="T317:V317"/>
    <mergeCell ref="W317:Y317"/>
    <mergeCell ref="Z317:AB317"/>
    <mergeCell ref="AC317:AE317"/>
    <mergeCell ref="AF317:AH317"/>
    <mergeCell ref="AF314:AH314"/>
    <mergeCell ref="A315:AH315"/>
    <mergeCell ref="A316:J316"/>
    <mergeCell ref="K316:M316"/>
    <mergeCell ref="N316:P316"/>
    <mergeCell ref="Q316:S316"/>
    <mergeCell ref="T316:V316"/>
    <mergeCell ref="W316:Y316"/>
    <mergeCell ref="Z316:AB316"/>
    <mergeCell ref="AC316:AE316"/>
    <mergeCell ref="AC319:AE319"/>
    <mergeCell ref="AF319:AH319"/>
    <mergeCell ref="A320:J320"/>
    <mergeCell ref="K320:M320"/>
    <mergeCell ref="N320:P320"/>
    <mergeCell ref="Q320:S320"/>
    <mergeCell ref="T320:V320"/>
    <mergeCell ref="W320:Y320"/>
    <mergeCell ref="Z320:AB320"/>
    <mergeCell ref="AC320:AE320"/>
    <mergeCell ref="Z318:AB318"/>
    <mergeCell ref="AC318:AE318"/>
    <mergeCell ref="AF318:AH318"/>
    <mergeCell ref="A319:J319"/>
    <mergeCell ref="K319:M319"/>
    <mergeCell ref="N319:P319"/>
    <mergeCell ref="Q319:S319"/>
    <mergeCell ref="T319:V319"/>
    <mergeCell ref="W319:Y319"/>
    <mergeCell ref="Z319:AB319"/>
    <mergeCell ref="A318:J318"/>
    <mergeCell ref="K318:M318"/>
    <mergeCell ref="N318:P318"/>
    <mergeCell ref="Q318:S318"/>
    <mergeCell ref="T318:V318"/>
    <mergeCell ref="W318:Y318"/>
    <mergeCell ref="AF322:AH322"/>
    <mergeCell ref="A323:J323"/>
    <mergeCell ref="K323:M323"/>
    <mergeCell ref="N323:P323"/>
    <mergeCell ref="Q323:S323"/>
    <mergeCell ref="T323:V323"/>
    <mergeCell ref="W323:Y323"/>
    <mergeCell ref="Z323:AB323"/>
    <mergeCell ref="AC323:AE323"/>
    <mergeCell ref="AF323:AH323"/>
    <mergeCell ref="AF320:AH320"/>
    <mergeCell ref="A321:AH321"/>
    <mergeCell ref="A322:J322"/>
    <mergeCell ref="K322:M322"/>
    <mergeCell ref="N322:P322"/>
    <mergeCell ref="Q322:S322"/>
    <mergeCell ref="T322:V322"/>
    <mergeCell ref="W322:Y322"/>
    <mergeCell ref="Z322:AB322"/>
    <mergeCell ref="AC322:AE322"/>
    <mergeCell ref="AC325:AE325"/>
    <mergeCell ref="AF325:AH325"/>
    <mergeCell ref="A326:J326"/>
    <mergeCell ref="K326:M326"/>
    <mergeCell ref="N326:P326"/>
    <mergeCell ref="Q326:S326"/>
    <mergeCell ref="T326:V326"/>
    <mergeCell ref="W326:Y326"/>
    <mergeCell ref="Z326:AB326"/>
    <mergeCell ref="AC326:AE326"/>
    <mergeCell ref="Z324:AB324"/>
    <mergeCell ref="AC324:AE324"/>
    <mergeCell ref="AF324:AH324"/>
    <mergeCell ref="A325:J325"/>
    <mergeCell ref="K325:M325"/>
    <mergeCell ref="N325:P325"/>
    <mergeCell ref="Q325:S325"/>
    <mergeCell ref="T325:V325"/>
    <mergeCell ref="W325:Y325"/>
    <mergeCell ref="Z325:AB325"/>
    <mergeCell ref="A324:J324"/>
    <mergeCell ref="K324:M324"/>
    <mergeCell ref="N324:P324"/>
    <mergeCell ref="Q324:S324"/>
    <mergeCell ref="T324:V324"/>
    <mergeCell ref="W324:Y324"/>
    <mergeCell ref="A331:P331"/>
    <mergeCell ref="Q331:AH331"/>
    <mergeCell ref="A332:P332"/>
    <mergeCell ref="Q332:AH332"/>
    <mergeCell ref="A336:AH336"/>
    <mergeCell ref="A342:AH344"/>
    <mergeCell ref="AF328:AH328"/>
    <mergeCell ref="A329:J329"/>
    <mergeCell ref="K329:M329"/>
    <mergeCell ref="N329:P329"/>
    <mergeCell ref="Q329:S329"/>
    <mergeCell ref="T329:V329"/>
    <mergeCell ref="W329:Y329"/>
    <mergeCell ref="Z329:AB329"/>
    <mergeCell ref="AC329:AE329"/>
    <mergeCell ref="AF329:AH329"/>
    <mergeCell ref="AF326:AH326"/>
    <mergeCell ref="A327:AH327"/>
    <mergeCell ref="A328:J328"/>
    <mergeCell ref="K328:M328"/>
    <mergeCell ref="N328:P328"/>
    <mergeCell ref="Q328:S328"/>
    <mergeCell ref="T328:V328"/>
    <mergeCell ref="W328:Y328"/>
    <mergeCell ref="Z328:AB328"/>
    <mergeCell ref="AC328:AE328"/>
    <mergeCell ref="T359:V360"/>
    <mergeCell ref="W359:Y360"/>
    <mergeCell ref="Z359:AB360"/>
    <mergeCell ref="AC359:AE360"/>
    <mergeCell ref="AF359:AH360"/>
    <mergeCell ref="A361:G361"/>
    <mergeCell ref="H361:J361"/>
    <mergeCell ref="K361:M361"/>
    <mergeCell ref="N361:P361"/>
    <mergeCell ref="Q361:S361"/>
    <mergeCell ref="A346:AH346"/>
    <mergeCell ref="A348:AH348"/>
    <mergeCell ref="A350:AH351"/>
    <mergeCell ref="A355:AH356"/>
    <mergeCell ref="A358:G360"/>
    <mergeCell ref="H358:AH358"/>
    <mergeCell ref="H359:J360"/>
    <mergeCell ref="K359:M360"/>
    <mergeCell ref="N359:P360"/>
    <mergeCell ref="Q359:S360"/>
    <mergeCell ref="W363:Y363"/>
    <mergeCell ref="Z363:AB363"/>
    <mergeCell ref="AC363:AE363"/>
    <mergeCell ref="AF363:AH363"/>
    <mergeCell ref="A364:G364"/>
    <mergeCell ref="H364:J364"/>
    <mergeCell ref="K364:M364"/>
    <mergeCell ref="N364:P364"/>
    <mergeCell ref="Q364:S364"/>
    <mergeCell ref="T364:V364"/>
    <mergeCell ref="A363:G363"/>
    <mergeCell ref="H363:J363"/>
    <mergeCell ref="K363:M363"/>
    <mergeCell ref="N363:P363"/>
    <mergeCell ref="Q363:S363"/>
    <mergeCell ref="T363:V363"/>
    <mergeCell ref="T361:V361"/>
    <mergeCell ref="W361:Y361"/>
    <mergeCell ref="Z361:AB361"/>
    <mergeCell ref="AC361:AE361"/>
    <mergeCell ref="AF361:AH361"/>
    <mergeCell ref="A362:AH362"/>
    <mergeCell ref="W365:Y365"/>
    <mergeCell ref="Z365:AB365"/>
    <mergeCell ref="AC365:AE365"/>
    <mergeCell ref="AF365:AH365"/>
    <mergeCell ref="A366:G366"/>
    <mergeCell ref="H366:J366"/>
    <mergeCell ref="K366:M366"/>
    <mergeCell ref="N366:P366"/>
    <mergeCell ref="Q366:S366"/>
    <mergeCell ref="T366:V366"/>
    <mergeCell ref="W364:Y364"/>
    <mergeCell ref="Z364:AB364"/>
    <mergeCell ref="AC364:AE364"/>
    <mergeCell ref="AF364:AH364"/>
    <mergeCell ref="A365:G365"/>
    <mergeCell ref="H365:J365"/>
    <mergeCell ref="K365:M365"/>
    <mergeCell ref="N365:P365"/>
    <mergeCell ref="Q365:S365"/>
    <mergeCell ref="T365:V365"/>
    <mergeCell ref="W367:Y367"/>
    <mergeCell ref="Z367:AB367"/>
    <mergeCell ref="AC367:AE367"/>
    <mergeCell ref="AF367:AH367"/>
    <mergeCell ref="A368:AH368"/>
    <mergeCell ref="A369:G369"/>
    <mergeCell ref="H369:J369"/>
    <mergeCell ref="K369:M369"/>
    <mergeCell ref="N369:P369"/>
    <mergeCell ref="Q369:S369"/>
    <mergeCell ref="W366:Y366"/>
    <mergeCell ref="Z366:AB366"/>
    <mergeCell ref="AC366:AE366"/>
    <mergeCell ref="AF366:AH366"/>
    <mergeCell ref="A367:G367"/>
    <mergeCell ref="H367:J367"/>
    <mergeCell ref="K367:M367"/>
    <mergeCell ref="N367:P367"/>
    <mergeCell ref="Q367:S367"/>
    <mergeCell ref="T367:V367"/>
    <mergeCell ref="T370:V370"/>
    <mergeCell ref="W370:Y370"/>
    <mergeCell ref="Z370:AB370"/>
    <mergeCell ref="AC370:AE370"/>
    <mergeCell ref="AF370:AH370"/>
    <mergeCell ref="A371:G371"/>
    <mergeCell ref="H371:J371"/>
    <mergeCell ref="K371:M371"/>
    <mergeCell ref="N371:P371"/>
    <mergeCell ref="Q371:S371"/>
    <mergeCell ref="T369:V369"/>
    <mergeCell ref="W369:Y369"/>
    <mergeCell ref="Z369:AB369"/>
    <mergeCell ref="AC369:AE369"/>
    <mergeCell ref="AF369:AH369"/>
    <mergeCell ref="A370:G370"/>
    <mergeCell ref="H370:J370"/>
    <mergeCell ref="K370:M370"/>
    <mergeCell ref="N370:P370"/>
    <mergeCell ref="Q370:S370"/>
    <mergeCell ref="T372:V372"/>
    <mergeCell ref="W372:Y372"/>
    <mergeCell ref="Z372:AB372"/>
    <mergeCell ref="AC372:AE372"/>
    <mergeCell ref="AF372:AH372"/>
    <mergeCell ref="A373:G373"/>
    <mergeCell ref="H373:J373"/>
    <mergeCell ref="K373:M373"/>
    <mergeCell ref="N373:P373"/>
    <mergeCell ref="Q373:S373"/>
    <mergeCell ref="T371:V371"/>
    <mergeCell ref="W371:Y371"/>
    <mergeCell ref="Z371:AB371"/>
    <mergeCell ref="AC371:AE371"/>
    <mergeCell ref="AF371:AH371"/>
    <mergeCell ref="A372:G372"/>
    <mergeCell ref="H372:J372"/>
    <mergeCell ref="K372:M372"/>
    <mergeCell ref="N372:P372"/>
    <mergeCell ref="Q372:S372"/>
    <mergeCell ref="W375:Y375"/>
    <mergeCell ref="Z375:AB375"/>
    <mergeCell ref="AC375:AE375"/>
    <mergeCell ref="AF375:AH375"/>
    <mergeCell ref="A376:G376"/>
    <mergeCell ref="H376:J376"/>
    <mergeCell ref="K376:M376"/>
    <mergeCell ref="N376:P376"/>
    <mergeCell ref="Q376:S376"/>
    <mergeCell ref="T376:V376"/>
    <mergeCell ref="A375:G375"/>
    <mergeCell ref="H375:J375"/>
    <mergeCell ref="K375:M375"/>
    <mergeCell ref="N375:P375"/>
    <mergeCell ref="Q375:S375"/>
    <mergeCell ref="T375:V375"/>
    <mergeCell ref="T373:V373"/>
    <mergeCell ref="W373:Y373"/>
    <mergeCell ref="Z373:AB373"/>
    <mergeCell ref="AC373:AE373"/>
    <mergeCell ref="AF373:AH373"/>
    <mergeCell ref="A374:AH374"/>
    <mergeCell ref="W377:Y377"/>
    <mergeCell ref="Z377:AB377"/>
    <mergeCell ref="AC377:AE377"/>
    <mergeCell ref="AF377:AH377"/>
    <mergeCell ref="A378:G378"/>
    <mergeCell ref="H378:J378"/>
    <mergeCell ref="K378:M378"/>
    <mergeCell ref="N378:P378"/>
    <mergeCell ref="Q378:S378"/>
    <mergeCell ref="T378:V378"/>
    <mergeCell ref="W376:Y376"/>
    <mergeCell ref="Z376:AB376"/>
    <mergeCell ref="AC376:AE376"/>
    <mergeCell ref="AF376:AH376"/>
    <mergeCell ref="A377:G377"/>
    <mergeCell ref="H377:J377"/>
    <mergeCell ref="K377:M377"/>
    <mergeCell ref="N377:P377"/>
    <mergeCell ref="Q377:S377"/>
    <mergeCell ref="T377:V377"/>
    <mergeCell ref="W379:Y379"/>
    <mergeCell ref="Z379:AB379"/>
    <mergeCell ref="AC379:AE379"/>
    <mergeCell ref="AF379:AH379"/>
    <mergeCell ref="A380:AH380"/>
    <mergeCell ref="A381:G381"/>
    <mergeCell ref="H381:J381"/>
    <mergeCell ref="K381:M381"/>
    <mergeCell ref="N381:P381"/>
    <mergeCell ref="Q381:S381"/>
    <mergeCell ref="W378:Y378"/>
    <mergeCell ref="Z378:AB378"/>
    <mergeCell ref="AC378:AE378"/>
    <mergeCell ref="AF378:AH378"/>
    <mergeCell ref="A379:G379"/>
    <mergeCell ref="H379:J379"/>
    <mergeCell ref="K379:M379"/>
    <mergeCell ref="N379:P379"/>
    <mergeCell ref="Q379:S379"/>
    <mergeCell ref="T379:V379"/>
    <mergeCell ref="T382:V382"/>
    <mergeCell ref="W382:Y382"/>
    <mergeCell ref="Z382:AB382"/>
    <mergeCell ref="AC382:AE382"/>
    <mergeCell ref="AF382:AH382"/>
    <mergeCell ref="A385:G387"/>
    <mergeCell ref="H385:AH385"/>
    <mergeCell ref="H386:J387"/>
    <mergeCell ref="K386:M387"/>
    <mergeCell ref="N386:P387"/>
    <mergeCell ref="T381:V381"/>
    <mergeCell ref="W381:Y381"/>
    <mergeCell ref="Z381:AB381"/>
    <mergeCell ref="AC381:AE381"/>
    <mergeCell ref="AF381:AH381"/>
    <mergeCell ref="A382:G382"/>
    <mergeCell ref="H382:J382"/>
    <mergeCell ref="K382:M382"/>
    <mergeCell ref="N382:P382"/>
    <mergeCell ref="Q382:S382"/>
    <mergeCell ref="W388:Y388"/>
    <mergeCell ref="Z388:AB388"/>
    <mergeCell ref="AC388:AE388"/>
    <mergeCell ref="AF388:AH388"/>
    <mergeCell ref="A389:AH389"/>
    <mergeCell ref="A390:G390"/>
    <mergeCell ref="H390:J390"/>
    <mergeCell ref="K390:M390"/>
    <mergeCell ref="N390:P390"/>
    <mergeCell ref="Q390:S390"/>
    <mergeCell ref="A388:G388"/>
    <mergeCell ref="H388:J388"/>
    <mergeCell ref="K388:M388"/>
    <mergeCell ref="N388:P388"/>
    <mergeCell ref="Q388:S388"/>
    <mergeCell ref="T388:V388"/>
    <mergeCell ref="Q386:S387"/>
    <mergeCell ref="T386:V387"/>
    <mergeCell ref="W386:Y387"/>
    <mergeCell ref="Z386:AB387"/>
    <mergeCell ref="AC386:AE387"/>
    <mergeCell ref="AF386:AH387"/>
    <mergeCell ref="T391:V391"/>
    <mergeCell ref="W391:Y391"/>
    <mergeCell ref="Z391:AB391"/>
    <mergeCell ref="AC391:AE391"/>
    <mergeCell ref="AF391:AH391"/>
    <mergeCell ref="A392:G392"/>
    <mergeCell ref="H392:J392"/>
    <mergeCell ref="K392:M392"/>
    <mergeCell ref="N392:P392"/>
    <mergeCell ref="Q392:S392"/>
    <mergeCell ref="T390:V390"/>
    <mergeCell ref="W390:Y390"/>
    <mergeCell ref="Z390:AB390"/>
    <mergeCell ref="AC390:AE390"/>
    <mergeCell ref="AF390:AH390"/>
    <mergeCell ref="A391:G391"/>
    <mergeCell ref="H391:J391"/>
    <mergeCell ref="K391:M391"/>
    <mergeCell ref="N391:P391"/>
    <mergeCell ref="Q391:S391"/>
    <mergeCell ref="T393:V393"/>
    <mergeCell ref="W393:Y393"/>
    <mergeCell ref="Z393:AB393"/>
    <mergeCell ref="AC393:AE393"/>
    <mergeCell ref="AF393:AH393"/>
    <mergeCell ref="A394:G394"/>
    <mergeCell ref="H394:J394"/>
    <mergeCell ref="K394:M394"/>
    <mergeCell ref="N394:P394"/>
    <mergeCell ref="Q394:S394"/>
    <mergeCell ref="T392:V392"/>
    <mergeCell ref="W392:Y392"/>
    <mergeCell ref="Z392:AB392"/>
    <mergeCell ref="AC392:AE392"/>
    <mergeCell ref="AF392:AH392"/>
    <mergeCell ref="A393:G393"/>
    <mergeCell ref="H393:J393"/>
    <mergeCell ref="K393:M393"/>
    <mergeCell ref="N393:P393"/>
    <mergeCell ref="Q393:S393"/>
    <mergeCell ref="W396:Y396"/>
    <mergeCell ref="Z396:AB396"/>
    <mergeCell ref="AC396:AE396"/>
    <mergeCell ref="AF396:AH396"/>
    <mergeCell ref="A397:G397"/>
    <mergeCell ref="H397:J397"/>
    <mergeCell ref="K397:M397"/>
    <mergeCell ref="N397:P397"/>
    <mergeCell ref="Q397:S397"/>
    <mergeCell ref="T397:V397"/>
    <mergeCell ref="A396:G396"/>
    <mergeCell ref="H396:J396"/>
    <mergeCell ref="K396:M396"/>
    <mergeCell ref="N396:P396"/>
    <mergeCell ref="Q396:S396"/>
    <mergeCell ref="T396:V396"/>
    <mergeCell ref="T394:V394"/>
    <mergeCell ref="W394:Y394"/>
    <mergeCell ref="Z394:AB394"/>
    <mergeCell ref="AC394:AE394"/>
    <mergeCell ref="AF394:AH394"/>
    <mergeCell ref="A395:AH395"/>
    <mergeCell ref="W398:Y398"/>
    <mergeCell ref="Z398:AB398"/>
    <mergeCell ref="AC398:AE398"/>
    <mergeCell ref="AF398:AH398"/>
    <mergeCell ref="A399:G399"/>
    <mergeCell ref="H399:J399"/>
    <mergeCell ref="K399:M399"/>
    <mergeCell ref="N399:P399"/>
    <mergeCell ref="Q399:S399"/>
    <mergeCell ref="T399:V399"/>
    <mergeCell ref="W397:Y397"/>
    <mergeCell ref="Z397:AB397"/>
    <mergeCell ref="AC397:AE397"/>
    <mergeCell ref="AF397:AH397"/>
    <mergeCell ref="A398:G398"/>
    <mergeCell ref="H398:J398"/>
    <mergeCell ref="K398:M398"/>
    <mergeCell ref="N398:P398"/>
    <mergeCell ref="Q398:S398"/>
    <mergeCell ref="T398:V398"/>
    <mergeCell ref="W400:Y400"/>
    <mergeCell ref="Z400:AB400"/>
    <mergeCell ref="AC400:AE400"/>
    <mergeCell ref="AF400:AH400"/>
    <mergeCell ref="A401:AH401"/>
    <mergeCell ref="A402:G402"/>
    <mergeCell ref="H402:J402"/>
    <mergeCell ref="K402:M402"/>
    <mergeCell ref="N402:P402"/>
    <mergeCell ref="Q402:S402"/>
    <mergeCell ref="W399:Y399"/>
    <mergeCell ref="Z399:AB399"/>
    <mergeCell ref="AC399:AE399"/>
    <mergeCell ref="AF399:AH399"/>
    <mergeCell ref="A400:G400"/>
    <mergeCell ref="H400:J400"/>
    <mergeCell ref="K400:M400"/>
    <mergeCell ref="N400:P400"/>
    <mergeCell ref="Q400:S400"/>
    <mergeCell ref="T400:V400"/>
    <mergeCell ref="T403:V403"/>
    <mergeCell ref="W403:Y403"/>
    <mergeCell ref="Z403:AB403"/>
    <mergeCell ref="AC403:AE403"/>
    <mergeCell ref="AF403:AH403"/>
    <mergeCell ref="A404:G404"/>
    <mergeCell ref="H404:J404"/>
    <mergeCell ref="K404:M404"/>
    <mergeCell ref="N404:P404"/>
    <mergeCell ref="Q404:S404"/>
    <mergeCell ref="T402:V402"/>
    <mergeCell ref="W402:Y402"/>
    <mergeCell ref="Z402:AB402"/>
    <mergeCell ref="AC402:AE402"/>
    <mergeCell ref="AF402:AH402"/>
    <mergeCell ref="A403:G403"/>
    <mergeCell ref="H403:J403"/>
    <mergeCell ref="K403:M403"/>
    <mergeCell ref="N403:P403"/>
    <mergeCell ref="Q403:S403"/>
    <mergeCell ref="T406:V406"/>
    <mergeCell ref="W406:Y406"/>
    <mergeCell ref="Z406:AB406"/>
    <mergeCell ref="AC406:AE406"/>
    <mergeCell ref="AF406:AH406"/>
    <mergeCell ref="A407:AH407"/>
    <mergeCell ref="T405:V405"/>
    <mergeCell ref="W405:Y405"/>
    <mergeCell ref="Z405:AB405"/>
    <mergeCell ref="AC405:AE405"/>
    <mergeCell ref="AF405:AH405"/>
    <mergeCell ref="A406:G406"/>
    <mergeCell ref="H406:J406"/>
    <mergeCell ref="K406:M406"/>
    <mergeCell ref="N406:P406"/>
    <mergeCell ref="Q406:S406"/>
    <mergeCell ref="T404:V404"/>
    <mergeCell ref="W404:Y404"/>
    <mergeCell ref="Z404:AB404"/>
    <mergeCell ref="AC404:AE404"/>
    <mergeCell ref="AF404:AH404"/>
    <mergeCell ref="A405:G405"/>
    <mergeCell ref="H405:J405"/>
    <mergeCell ref="K405:M405"/>
    <mergeCell ref="N405:P405"/>
    <mergeCell ref="Q405:S405"/>
    <mergeCell ref="A413:P413"/>
    <mergeCell ref="Q413:AH413"/>
    <mergeCell ref="A420:AH422"/>
    <mergeCell ref="A424:AH424"/>
    <mergeCell ref="A426:AH428"/>
    <mergeCell ref="A418:AG418"/>
    <mergeCell ref="W409:Y409"/>
    <mergeCell ref="Z409:AB409"/>
    <mergeCell ref="AC409:AE409"/>
    <mergeCell ref="AF409:AH409"/>
    <mergeCell ref="A411:P411"/>
    <mergeCell ref="Q411:AH411"/>
    <mergeCell ref="W408:Y408"/>
    <mergeCell ref="Z408:AB408"/>
    <mergeCell ref="AC408:AE408"/>
    <mergeCell ref="AF408:AH408"/>
    <mergeCell ref="A409:G409"/>
    <mergeCell ref="H409:J409"/>
    <mergeCell ref="K409:M409"/>
    <mergeCell ref="N409:P409"/>
    <mergeCell ref="Q409:S409"/>
    <mergeCell ref="T409:V409"/>
    <mergeCell ref="A408:G408"/>
    <mergeCell ref="H408:J408"/>
    <mergeCell ref="K408:M408"/>
    <mergeCell ref="N408:P408"/>
    <mergeCell ref="Q408:S408"/>
    <mergeCell ref="T408:V408"/>
    <mergeCell ref="A412:P412"/>
    <mergeCell ref="Q412:AH412"/>
    <mergeCell ref="A415:AH415"/>
    <mergeCell ref="A443:AH444"/>
    <mergeCell ref="A446:G448"/>
    <mergeCell ref="H446:AH446"/>
    <mergeCell ref="H447:J448"/>
    <mergeCell ref="K447:M448"/>
    <mergeCell ref="N447:P448"/>
    <mergeCell ref="Q447:S448"/>
    <mergeCell ref="T447:V448"/>
    <mergeCell ref="W447:Y448"/>
    <mergeCell ref="Z447:AB448"/>
    <mergeCell ref="A436:K436"/>
    <mergeCell ref="L436:V436"/>
    <mergeCell ref="W436:AH436"/>
    <mergeCell ref="A437:K437"/>
    <mergeCell ref="L437:V437"/>
    <mergeCell ref="W437:AH437"/>
    <mergeCell ref="A433:K434"/>
    <mergeCell ref="L433:V434"/>
    <mergeCell ref="W433:AH434"/>
    <mergeCell ref="A435:K435"/>
    <mergeCell ref="L435:V435"/>
    <mergeCell ref="W435:AH435"/>
    <mergeCell ref="AC449:AE449"/>
    <mergeCell ref="AF449:AH449"/>
    <mergeCell ref="A450:AH450"/>
    <mergeCell ref="A451:G451"/>
    <mergeCell ref="H451:J451"/>
    <mergeCell ref="K451:M451"/>
    <mergeCell ref="N451:P451"/>
    <mergeCell ref="Q451:S451"/>
    <mergeCell ref="T451:V451"/>
    <mergeCell ref="W451:Y451"/>
    <mergeCell ref="AC447:AE448"/>
    <mergeCell ref="AF447:AH448"/>
    <mergeCell ref="A449:G449"/>
    <mergeCell ref="H449:J449"/>
    <mergeCell ref="K449:M449"/>
    <mergeCell ref="N449:P449"/>
    <mergeCell ref="Q449:S449"/>
    <mergeCell ref="T449:V449"/>
    <mergeCell ref="W449:Y449"/>
    <mergeCell ref="Z449:AB449"/>
    <mergeCell ref="Z452:AB452"/>
    <mergeCell ref="AC452:AE452"/>
    <mergeCell ref="AF452:AH452"/>
    <mergeCell ref="A453:G453"/>
    <mergeCell ref="H453:J453"/>
    <mergeCell ref="K453:M453"/>
    <mergeCell ref="N453:P453"/>
    <mergeCell ref="Q453:S453"/>
    <mergeCell ref="T453:V453"/>
    <mergeCell ref="W453:Y453"/>
    <mergeCell ref="Z451:AB451"/>
    <mergeCell ref="AC451:AE451"/>
    <mergeCell ref="AF451:AH451"/>
    <mergeCell ref="A452:G452"/>
    <mergeCell ref="H452:J452"/>
    <mergeCell ref="K452:M452"/>
    <mergeCell ref="N452:P452"/>
    <mergeCell ref="Q452:S452"/>
    <mergeCell ref="T452:V452"/>
    <mergeCell ref="W452:Y452"/>
    <mergeCell ref="Z454:AB454"/>
    <mergeCell ref="AC454:AE454"/>
    <mergeCell ref="AF454:AH454"/>
    <mergeCell ref="A455:G455"/>
    <mergeCell ref="H455:J455"/>
    <mergeCell ref="K455:M455"/>
    <mergeCell ref="N455:P455"/>
    <mergeCell ref="Q455:S455"/>
    <mergeCell ref="T455:V455"/>
    <mergeCell ref="W455:Y455"/>
    <mergeCell ref="Z453:AB453"/>
    <mergeCell ref="AC453:AE453"/>
    <mergeCell ref="AF453:AH453"/>
    <mergeCell ref="A454:G454"/>
    <mergeCell ref="H454:J454"/>
    <mergeCell ref="K454:M454"/>
    <mergeCell ref="N454:P454"/>
    <mergeCell ref="Q454:S454"/>
    <mergeCell ref="T454:V454"/>
    <mergeCell ref="W454:Y454"/>
    <mergeCell ref="W457:Y457"/>
    <mergeCell ref="Z457:AB457"/>
    <mergeCell ref="AC457:AE457"/>
    <mergeCell ref="AF457:AH457"/>
    <mergeCell ref="A458:G458"/>
    <mergeCell ref="H458:J458"/>
    <mergeCell ref="K458:M458"/>
    <mergeCell ref="N458:P458"/>
    <mergeCell ref="Q458:S458"/>
    <mergeCell ref="T458:V458"/>
    <mergeCell ref="Z455:AB455"/>
    <mergeCell ref="AC455:AE455"/>
    <mergeCell ref="AF455:AH455"/>
    <mergeCell ref="A456:AH456"/>
    <mergeCell ref="A457:G457"/>
    <mergeCell ref="H457:J457"/>
    <mergeCell ref="K457:M457"/>
    <mergeCell ref="N457:P457"/>
    <mergeCell ref="Q457:S457"/>
    <mergeCell ref="T457:V457"/>
    <mergeCell ref="W459:Y459"/>
    <mergeCell ref="Z459:AB459"/>
    <mergeCell ref="AC459:AE459"/>
    <mergeCell ref="AF459:AH459"/>
    <mergeCell ref="A460:G460"/>
    <mergeCell ref="H460:J460"/>
    <mergeCell ref="K460:M460"/>
    <mergeCell ref="N460:P460"/>
    <mergeCell ref="Q460:S460"/>
    <mergeCell ref="T460:V460"/>
    <mergeCell ref="W458:Y458"/>
    <mergeCell ref="Z458:AB458"/>
    <mergeCell ref="AC458:AE458"/>
    <mergeCell ref="AF458:AH458"/>
    <mergeCell ref="A459:G459"/>
    <mergeCell ref="H459:J459"/>
    <mergeCell ref="K459:M459"/>
    <mergeCell ref="N459:P459"/>
    <mergeCell ref="Q459:S459"/>
    <mergeCell ref="T459:V459"/>
    <mergeCell ref="W461:Y461"/>
    <mergeCell ref="Z461:AB461"/>
    <mergeCell ref="AC461:AE461"/>
    <mergeCell ref="AF461:AH461"/>
    <mergeCell ref="A462:AH462"/>
    <mergeCell ref="A463:G463"/>
    <mergeCell ref="H463:J463"/>
    <mergeCell ref="K463:M463"/>
    <mergeCell ref="N463:P463"/>
    <mergeCell ref="Q463:S463"/>
    <mergeCell ref="W460:Y460"/>
    <mergeCell ref="Z460:AB460"/>
    <mergeCell ref="AC460:AE460"/>
    <mergeCell ref="AF460:AH460"/>
    <mergeCell ref="A461:G461"/>
    <mergeCell ref="H461:J461"/>
    <mergeCell ref="K461:M461"/>
    <mergeCell ref="N461:P461"/>
    <mergeCell ref="Q461:S461"/>
    <mergeCell ref="T461:V461"/>
    <mergeCell ref="T464:V464"/>
    <mergeCell ref="W464:Y464"/>
    <mergeCell ref="Z464:AB464"/>
    <mergeCell ref="AC464:AE464"/>
    <mergeCell ref="AF464:AH464"/>
    <mergeCell ref="A467:G469"/>
    <mergeCell ref="H467:AH467"/>
    <mergeCell ref="H468:J469"/>
    <mergeCell ref="K468:M469"/>
    <mergeCell ref="N468:P469"/>
    <mergeCell ref="T463:V463"/>
    <mergeCell ref="W463:Y463"/>
    <mergeCell ref="Z463:AB463"/>
    <mergeCell ref="AC463:AE463"/>
    <mergeCell ref="AF463:AH463"/>
    <mergeCell ref="A464:G464"/>
    <mergeCell ref="H464:J464"/>
    <mergeCell ref="K464:M464"/>
    <mergeCell ref="N464:P464"/>
    <mergeCell ref="Q464:S464"/>
    <mergeCell ref="W470:Y470"/>
    <mergeCell ref="Z470:AB470"/>
    <mergeCell ref="AC470:AE470"/>
    <mergeCell ref="AF470:AH470"/>
    <mergeCell ref="A471:AH471"/>
    <mergeCell ref="A472:G472"/>
    <mergeCell ref="H472:J472"/>
    <mergeCell ref="K472:M472"/>
    <mergeCell ref="N472:P472"/>
    <mergeCell ref="Q472:S472"/>
    <mergeCell ref="A470:G470"/>
    <mergeCell ref="H470:J470"/>
    <mergeCell ref="K470:M470"/>
    <mergeCell ref="N470:P470"/>
    <mergeCell ref="Q470:S470"/>
    <mergeCell ref="T470:V470"/>
    <mergeCell ref="Q468:S469"/>
    <mergeCell ref="T468:V469"/>
    <mergeCell ref="W468:Y469"/>
    <mergeCell ref="Z468:AB469"/>
    <mergeCell ref="AC468:AE469"/>
    <mergeCell ref="AF468:AH469"/>
    <mergeCell ref="T473:V473"/>
    <mergeCell ref="W473:Y473"/>
    <mergeCell ref="Z473:AB473"/>
    <mergeCell ref="AC473:AE473"/>
    <mergeCell ref="AF473:AH473"/>
    <mergeCell ref="A474:G474"/>
    <mergeCell ref="H474:J474"/>
    <mergeCell ref="K474:M474"/>
    <mergeCell ref="N474:P474"/>
    <mergeCell ref="Q474:S474"/>
    <mergeCell ref="T472:V472"/>
    <mergeCell ref="W472:Y472"/>
    <mergeCell ref="Z472:AB472"/>
    <mergeCell ref="AC472:AE472"/>
    <mergeCell ref="AF472:AH472"/>
    <mergeCell ref="A473:G473"/>
    <mergeCell ref="H473:J473"/>
    <mergeCell ref="K473:M473"/>
    <mergeCell ref="N473:P473"/>
    <mergeCell ref="Q473:S473"/>
    <mergeCell ref="T475:V475"/>
    <mergeCell ref="W475:Y475"/>
    <mergeCell ref="Z475:AB475"/>
    <mergeCell ref="AC475:AE475"/>
    <mergeCell ref="AF475:AH475"/>
    <mergeCell ref="A476:G476"/>
    <mergeCell ref="H476:J476"/>
    <mergeCell ref="K476:M476"/>
    <mergeCell ref="N476:P476"/>
    <mergeCell ref="Q476:S476"/>
    <mergeCell ref="T474:V474"/>
    <mergeCell ref="W474:Y474"/>
    <mergeCell ref="Z474:AB474"/>
    <mergeCell ref="AC474:AE474"/>
    <mergeCell ref="AF474:AH474"/>
    <mergeCell ref="A475:G475"/>
    <mergeCell ref="H475:J475"/>
    <mergeCell ref="K475:M475"/>
    <mergeCell ref="N475:P475"/>
    <mergeCell ref="Q475:S475"/>
    <mergeCell ref="W478:Y478"/>
    <mergeCell ref="Z478:AB478"/>
    <mergeCell ref="AC478:AE478"/>
    <mergeCell ref="AF478:AH478"/>
    <mergeCell ref="A479:G479"/>
    <mergeCell ref="H479:J479"/>
    <mergeCell ref="K479:M479"/>
    <mergeCell ref="N479:P479"/>
    <mergeCell ref="Q479:S479"/>
    <mergeCell ref="T479:V479"/>
    <mergeCell ref="A478:G478"/>
    <mergeCell ref="H478:J478"/>
    <mergeCell ref="K478:M478"/>
    <mergeCell ref="N478:P478"/>
    <mergeCell ref="Q478:S478"/>
    <mergeCell ref="T478:V478"/>
    <mergeCell ref="T476:V476"/>
    <mergeCell ref="W476:Y476"/>
    <mergeCell ref="Z476:AB476"/>
    <mergeCell ref="AC476:AE476"/>
    <mergeCell ref="AF476:AH476"/>
    <mergeCell ref="A477:AH477"/>
    <mergeCell ref="W480:Y480"/>
    <mergeCell ref="Z480:AB480"/>
    <mergeCell ref="AC480:AE480"/>
    <mergeCell ref="AF480:AH480"/>
    <mergeCell ref="A481:G481"/>
    <mergeCell ref="H481:J481"/>
    <mergeCell ref="K481:M481"/>
    <mergeCell ref="N481:P481"/>
    <mergeCell ref="Q481:S481"/>
    <mergeCell ref="T481:V481"/>
    <mergeCell ref="W479:Y479"/>
    <mergeCell ref="Z479:AB479"/>
    <mergeCell ref="AC479:AE479"/>
    <mergeCell ref="AF479:AH479"/>
    <mergeCell ref="A480:G480"/>
    <mergeCell ref="H480:J480"/>
    <mergeCell ref="K480:M480"/>
    <mergeCell ref="N480:P480"/>
    <mergeCell ref="Q480:S480"/>
    <mergeCell ref="T480:V480"/>
    <mergeCell ref="W482:Y482"/>
    <mergeCell ref="Z482:AB482"/>
    <mergeCell ref="AC482:AE482"/>
    <mergeCell ref="AF482:AH482"/>
    <mergeCell ref="A483:AH483"/>
    <mergeCell ref="A484:G484"/>
    <mergeCell ref="H484:J484"/>
    <mergeCell ref="K484:M484"/>
    <mergeCell ref="N484:P484"/>
    <mergeCell ref="Q484:S484"/>
    <mergeCell ref="W481:Y481"/>
    <mergeCell ref="Z481:AB481"/>
    <mergeCell ref="AC481:AE481"/>
    <mergeCell ref="AF481:AH481"/>
    <mergeCell ref="A482:G482"/>
    <mergeCell ref="H482:J482"/>
    <mergeCell ref="K482:M482"/>
    <mergeCell ref="N482:P482"/>
    <mergeCell ref="Q482:S482"/>
    <mergeCell ref="T482:V482"/>
    <mergeCell ref="T485:V485"/>
    <mergeCell ref="W485:Y485"/>
    <mergeCell ref="Z485:AB485"/>
    <mergeCell ref="AC485:AE485"/>
    <mergeCell ref="AF485:AH485"/>
    <mergeCell ref="A487:P487"/>
    <mergeCell ref="Q487:AH487"/>
    <mergeCell ref="T484:V484"/>
    <mergeCell ref="W484:Y484"/>
    <mergeCell ref="Z484:AB484"/>
    <mergeCell ref="AC484:AE484"/>
    <mergeCell ref="AF484:AH484"/>
    <mergeCell ref="A485:G485"/>
    <mergeCell ref="H485:J485"/>
    <mergeCell ref="K485:M485"/>
    <mergeCell ref="N485:P485"/>
    <mergeCell ref="Q485:S485"/>
    <mergeCell ref="A504:AH504"/>
    <mergeCell ref="A505:I505"/>
    <mergeCell ref="J505:N505"/>
    <mergeCell ref="O505:S505"/>
    <mergeCell ref="T505:X505"/>
    <mergeCell ref="Y505:AC505"/>
    <mergeCell ref="AD505:AH505"/>
    <mergeCell ref="A503:I503"/>
    <mergeCell ref="J503:N503"/>
    <mergeCell ref="O503:S503"/>
    <mergeCell ref="T503:X503"/>
    <mergeCell ref="Y503:AC503"/>
    <mergeCell ref="AD503:AH503"/>
    <mergeCell ref="A488:P488"/>
    <mergeCell ref="Q488:AH488"/>
    <mergeCell ref="A492:AH493"/>
    <mergeCell ref="A499:I502"/>
    <mergeCell ref="J499:AH499"/>
    <mergeCell ref="J500:N502"/>
    <mergeCell ref="O500:S502"/>
    <mergeCell ref="T500:X502"/>
    <mergeCell ref="Y500:AC502"/>
    <mergeCell ref="AD500:AH502"/>
    <mergeCell ref="A508:AH508"/>
    <mergeCell ref="A509:I509"/>
    <mergeCell ref="J509:N509"/>
    <mergeCell ref="O509:S509"/>
    <mergeCell ref="T509:X509"/>
    <mergeCell ref="Y509:AC509"/>
    <mergeCell ref="AD509:AH509"/>
    <mergeCell ref="A507:I507"/>
    <mergeCell ref="J507:N507"/>
    <mergeCell ref="O507:S507"/>
    <mergeCell ref="T507:X507"/>
    <mergeCell ref="Y507:AC507"/>
    <mergeCell ref="AD507:AH507"/>
    <mergeCell ref="A506:I506"/>
    <mergeCell ref="J506:N506"/>
    <mergeCell ref="O506:S506"/>
    <mergeCell ref="T506:X506"/>
    <mergeCell ref="Y506:AC506"/>
    <mergeCell ref="AD506:AH506"/>
    <mergeCell ref="A512:AH512"/>
    <mergeCell ref="A513:I513"/>
    <mergeCell ref="J513:N513"/>
    <mergeCell ref="O513:S513"/>
    <mergeCell ref="T513:X513"/>
    <mergeCell ref="Y513:AC513"/>
    <mergeCell ref="AD513:AH513"/>
    <mergeCell ref="A511:I511"/>
    <mergeCell ref="J511:N511"/>
    <mergeCell ref="O511:S511"/>
    <mergeCell ref="T511:X511"/>
    <mergeCell ref="Y511:AC511"/>
    <mergeCell ref="AD511:AH511"/>
    <mergeCell ref="A510:I510"/>
    <mergeCell ref="J510:N510"/>
    <mergeCell ref="O510:S510"/>
    <mergeCell ref="T510:X510"/>
    <mergeCell ref="Y510:AC510"/>
    <mergeCell ref="AD510:AH510"/>
    <mergeCell ref="A516:AH516"/>
    <mergeCell ref="A517:I517"/>
    <mergeCell ref="J517:N517"/>
    <mergeCell ref="O517:S517"/>
    <mergeCell ref="T517:X517"/>
    <mergeCell ref="Y517:AC517"/>
    <mergeCell ref="AD517:AH517"/>
    <mergeCell ref="A515:I515"/>
    <mergeCell ref="J515:N515"/>
    <mergeCell ref="O515:S515"/>
    <mergeCell ref="T515:X515"/>
    <mergeCell ref="Y515:AC515"/>
    <mergeCell ref="AD515:AH515"/>
    <mergeCell ref="A514:I514"/>
    <mergeCell ref="J514:N514"/>
    <mergeCell ref="O514:S514"/>
    <mergeCell ref="T514:X514"/>
    <mergeCell ref="Y514:AC514"/>
    <mergeCell ref="AD514:AH514"/>
    <mergeCell ref="A520:I520"/>
    <mergeCell ref="J520:N520"/>
    <mergeCell ref="O520:S520"/>
    <mergeCell ref="T520:X520"/>
    <mergeCell ref="Y520:AC520"/>
    <mergeCell ref="AD520:AH520"/>
    <mergeCell ref="A519:I519"/>
    <mergeCell ref="J519:N519"/>
    <mergeCell ref="O519:S519"/>
    <mergeCell ref="T519:X519"/>
    <mergeCell ref="Y519:AC519"/>
    <mergeCell ref="AD519:AH519"/>
    <mergeCell ref="A518:I518"/>
    <mergeCell ref="J518:N518"/>
    <mergeCell ref="O518:S518"/>
    <mergeCell ref="T518:X518"/>
    <mergeCell ref="Y518:AC518"/>
    <mergeCell ref="AD518:AH518"/>
    <mergeCell ref="AE533:AH533"/>
    <mergeCell ref="A534:J534"/>
    <mergeCell ref="K534:N534"/>
    <mergeCell ref="O534:R534"/>
    <mergeCell ref="S534:V534"/>
    <mergeCell ref="W534:Z534"/>
    <mergeCell ref="AA534:AD534"/>
    <mergeCell ref="AE534:AH534"/>
    <mergeCell ref="A533:J533"/>
    <mergeCell ref="K533:N533"/>
    <mergeCell ref="O533:R533"/>
    <mergeCell ref="S533:V533"/>
    <mergeCell ref="W533:Z533"/>
    <mergeCell ref="AA533:AD533"/>
    <mergeCell ref="A522:AH523"/>
    <mergeCell ref="A525:AH526"/>
    <mergeCell ref="A530:J532"/>
    <mergeCell ref="K530:N532"/>
    <mergeCell ref="O530:R532"/>
    <mergeCell ref="S530:V532"/>
    <mergeCell ref="W530:Z532"/>
    <mergeCell ref="AA530:AD532"/>
    <mergeCell ref="AE530:AH532"/>
    <mergeCell ref="AE537:AH537"/>
    <mergeCell ref="A538:J538"/>
    <mergeCell ref="K538:N538"/>
    <mergeCell ref="O538:R538"/>
    <mergeCell ref="S538:V538"/>
    <mergeCell ref="W538:Z538"/>
    <mergeCell ref="AA538:AD538"/>
    <mergeCell ref="AE538:AH538"/>
    <mergeCell ref="A537:J537"/>
    <mergeCell ref="K537:N537"/>
    <mergeCell ref="O537:R537"/>
    <mergeCell ref="S537:V537"/>
    <mergeCell ref="W537:Z537"/>
    <mergeCell ref="AA537:AD537"/>
    <mergeCell ref="AE535:AH535"/>
    <mergeCell ref="A536:J536"/>
    <mergeCell ref="K536:N536"/>
    <mergeCell ref="O536:R536"/>
    <mergeCell ref="S536:V536"/>
    <mergeCell ref="W536:Z536"/>
    <mergeCell ref="AA536:AD536"/>
    <mergeCell ref="AE536:AH536"/>
    <mergeCell ref="A535:J535"/>
    <mergeCell ref="K535:N535"/>
    <mergeCell ref="O535:R535"/>
    <mergeCell ref="S535:V535"/>
    <mergeCell ref="W535:Z535"/>
    <mergeCell ref="AA535:AD535"/>
    <mergeCell ref="A546:I546"/>
    <mergeCell ref="J546:N546"/>
    <mergeCell ref="O546:S546"/>
    <mergeCell ref="T546:X546"/>
    <mergeCell ref="Y546:AC546"/>
    <mergeCell ref="AD546:AH546"/>
    <mergeCell ref="A545:I545"/>
    <mergeCell ref="J545:N545"/>
    <mergeCell ref="O545:S545"/>
    <mergeCell ref="T545:X545"/>
    <mergeCell ref="Y545:AC545"/>
    <mergeCell ref="AD545:AH545"/>
    <mergeCell ref="A542:I544"/>
    <mergeCell ref="J542:N544"/>
    <mergeCell ref="O542:S544"/>
    <mergeCell ref="T542:X544"/>
    <mergeCell ref="Y542:AC544"/>
    <mergeCell ref="AD542:AH544"/>
    <mergeCell ref="A549:I549"/>
    <mergeCell ref="J549:N549"/>
    <mergeCell ref="O549:S549"/>
    <mergeCell ref="T549:X549"/>
    <mergeCell ref="Y549:AC549"/>
    <mergeCell ref="AD549:AH549"/>
    <mergeCell ref="A548:I548"/>
    <mergeCell ref="J548:N548"/>
    <mergeCell ref="O548:S548"/>
    <mergeCell ref="T548:X548"/>
    <mergeCell ref="Y548:AC548"/>
    <mergeCell ref="AD548:AH548"/>
    <mergeCell ref="A547:I547"/>
    <mergeCell ref="J547:N547"/>
    <mergeCell ref="O547:S547"/>
    <mergeCell ref="T547:X547"/>
    <mergeCell ref="Y547:AC547"/>
    <mergeCell ref="AD547:AH547"/>
    <mergeCell ref="A566:I567"/>
    <mergeCell ref="J566:N567"/>
    <mergeCell ref="O566:S567"/>
    <mergeCell ref="T566:X567"/>
    <mergeCell ref="Y566:AC567"/>
    <mergeCell ref="AD566:AH567"/>
    <mergeCell ref="A556:AH556"/>
    <mergeCell ref="A558:AH558"/>
    <mergeCell ref="A560:I565"/>
    <mergeCell ref="J560:AH560"/>
    <mergeCell ref="J561:N565"/>
    <mergeCell ref="O561:S565"/>
    <mergeCell ref="T561:X565"/>
    <mergeCell ref="Y561:AC565"/>
    <mergeCell ref="AD561:AH565"/>
    <mergeCell ref="A550:I550"/>
    <mergeCell ref="J550:N550"/>
    <mergeCell ref="O550:S550"/>
    <mergeCell ref="T550:X550"/>
    <mergeCell ref="Y550:AC550"/>
    <mergeCell ref="AD550:AH550"/>
    <mergeCell ref="A572:I573"/>
    <mergeCell ref="J572:N573"/>
    <mergeCell ref="O572:S573"/>
    <mergeCell ref="T572:X573"/>
    <mergeCell ref="Y572:AC573"/>
    <mergeCell ref="AD572:AH573"/>
    <mergeCell ref="A570:I571"/>
    <mergeCell ref="J570:N571"/>
    <mergeCell ref="O570:S571"/>
    <mergeCell ref="T570:X571"/>
    <mergeCell ref="Y570:AC571"/>
    <mergeCell ref="AD570:AH571"/>
    <mergeCell ref="A568:I569"/>
    <mergeCell ref="J568:N569"/>
    <mergeCell ref="O568:S569"/>
    <mergeCell ref="T568:X569"/>
    <mergeCell ref="Y568:AC569"/>
    <mergeCell ref="AD568:AH569"/>
    <mergeCell ref="A578:I579"/>
    <mergeCell ref="J578:N579"/>
    <mergeCell ref="O578:S579"/>
    <mergeCell ref="T578:X579"/>
    <mergeCell ref="Y578:AC579"/>
    <mergeCell ref="AD578:AH579"/>
    <mergeCell ref="A576:I577"/>
    <mergeCell ref="J576:N577"/>
    <mergeCell ref="O576:S577"/>
    <mergeCell ref="T576:X577"/>
    <mergeCell ref="Y576:AC577"/>
    <mergeCell ref="AD576:AH577"/>
    <mergeCell ref="A574:I575"/>
    <mergeCell ref="J574:N575"/>
    <mergeCell ref="O574:S575"/>
    <mergeCell ref="T574:X575"/>
    <mergeCell ref="Y574:AC575"/>
    <mergeCell ref="AD574:AH575"/>
    <mergeCell ref="A592:AH592"/>
    <mergeCell ref="A594:Q595"/>
    <mergeCell ref="R594:AH595"/>
    <mergeCell ref="A596:Q597"/>
    <mergeCell ref="R596:AH597"/>
    <mergeCell ref="A603:AH603"/>
    <mergeCell ref="A583:AH583"/>
    <mergeCell ref="A585:Q586"/>
    <mergeCell ref="R585:AH586"/>
    <mergeCell ref="A587:Q588"/>
    <mergeCell ref="R587:AH588"/>
    <mergeCell ref="A589:Q590"/>
    <mergeCell ref="R589:AH590"/>
    <mergeCell ref="A580:I581"/>
    <mergeCell ref="J580:N581"/>
    <mergeCell ref="O580:S581"/>
    <mergeCell ref="T580:X581"/>
    <mergeCell ref="Y580:AC581"/>
    <mergeCell ref="AD580:AH581"/>
    <mergeCell ref="A616:L619"/>
    <mergeCell ref="M616:W619"/>
    <mergeCell ref="X616:AH619"/>
    <mergeCell ref="A620:L621"/>
    <mergeCell ref="M620:W621"/>
    <mergeCell ref="X620:AH621"/>
    <mergeCell ref="A611:J612"/>
    <mergeCell ref="K611:R612"/>
    <mergeCell ref="S611:Z612"/>
    <mergeCell ref="AA611:AH612"/>
    <mergeCell ref="A613:J614"/>
    <mergeCell ref="K613:R614"/>
    <mergeCell ref="S613:Z614"/>
    <mergeCell ref="AA613:AH614"/>
    <mergeCell ref="A605:J608"/>
    <mergeCell ref="K605:R608"/>
    <mergeCell ref="S605:Z608"/>
    <mergeCell ref="AA605:AH608"/>
    <mergeCell ref="A609:J610"/>
    <mergeCell ref="K609:R610"/>
    <mergeCell ref="S609:Z610"/>
    <mergeCell ref="AA609:AH610"/>
    <mergeCell ref="A634:J635"/>
    <mergeCell ref="K634:R635"/>
    <mergeCell ref="S634:Z635"/>
    <mergeCell ref="AA634:AH635"/>
    <mergeCell ref="A636:J637"/>
    <mergeCell ref="K636:R637"/>
    <mergeCell ref="S636:Z637"/>
    <mergeCell ref="AA636:AH637"/>
    <mergeCell ref="A626:L627"/>
    <mergeCell ref="M626:W627"/>
    <mergeCell ref="X626:AH627"/>
    <mergeCell ref="A629:J633"/>
    <mergeCell ref="K629:R633"/>
    <mergeCell ref="S629:Z633"/>
    <mergeCell ref="AA629:AH633"/>
    <mergeCell ref="A622:L623"/>
    <mergeCell ref="M622:W623"/>
    <mergeCell ref="X622:AH623"/>
    <mergeCell ref="A624:L625"/>
    <mergeCell ref="M624:W625"/>
    <mergeCell ref="X624:AH625"/>
    <mergeCell ref="A651:L652"/>
    <mergeCell ref="M651:W652"/>
    <mergeCell ref="X651:AH652"/>
    <mergeCell ref="A653:L654"/>
    <mergeCell ref="M653:W654"/>
    <mergeCell ref="X653:AH654"/>
    <mergeCell ref="A645:L647"/>
    <mergeCell ref="M645:W647"/>
    <mergeCell ref="X645:AH647"/>
    <mergeCell ref="A648:L650"/>
    <mergeCell ref="M648:W650"/>
    <mergeCell ref="X648:AH650"/>
    <mergeCell ref="A638:J639"/>
    <mergeCell ref="K638:R639"/>
    <mergeCell ref="S638:Z639"/>
    <mergeCell ref="AA638:AH639"/>
    <mergeCell ref="A641:L644"/>
    <mergeCell ref="M641:W644"/>
    <mergeCell ref="X641:AH644"/>
    <mergeCell ref="A669:I670"/>
    <mergeCell ref="J669:N670"/>
    <mergeCell ref="O669:S670"/>
    <mergeCell ref="T669:X670"/>
    <mergeCell ref="Y669:AC670"/>
    <mergeCell ref="AD669:AH670"/>
    <mergeCell ref="A667:I668"/>
    <mergeCell ref="J667:N668"/>
    <mergeCell ref="O667:S668"/>
    <mergeCell ref="T667:X668"/>
    <mergeCell ref="Y667:AC668"/>
    <mergeCell ref="AD667:AH668"/>
    <mergeCell ref="A659:AH659"/>
    <mergeCell ref="A661:I666"/>
    <mergeCell ref="J661:AH661"/>
    <mergeCell ref="J662:N666"/>
    <mergeCell ref="O662:S666"/>
    <mergeCell ref="T662:X666"/>
    <mergeCell ref="Y662:AC666"/>
    <mergeCell ref="AD662:AH666"/>
    <mergeCell ref="A675:I676"/>
    <mergeCell ref="J675:N676"/>
    <mergeCell ref="O675:S676"/>
    <mergeCell ref="T675:X676"/>
    <mergeCell ref="Y675:AC676"/>
    <mergeCell ref="AD675:AH676"/>
    <mergeCell ref="A673:I674"/>
    <mergeCell ref="J673:N674"/>
    <mergeCell ref="O673:S674"/>
    <mergeCell ref="T673:X674"/>
    <mergeCell ref="Y673:AC674"/>
    <mergeCell ref="AD673:AH674"/>
    <mergeCell ref="A671:I672"/>
    <mergeCell ref="J671:N672"/>
    <mergeCell ref="O671:S672"/>
    <mergeCell ref="T671:X672"/>
    <mergeCell ref="Y671:AC672"/>
    <mergeCell ref="AD671:AH672"/>
    <mergeCell ref="A680:AH680"/>
    <mergeCell ref="A682:AH682"/>
    <mergeCell ref="A684:AH684"/>
    <mergeCell ref="A686:AH686"/>
    <mergeCell ref="A688:J688"/>
    <mergeCell ref="K688:R688"/>
    <mergeCell ref="S688:Z688"/>
    <mergeCell ref="AA688:AH688"/>
    <mergeCell ref="A679:I679"/>
    <mergeCell ref="J679:N679"/>
    <mergeCell ref="O679:S679"/>
    <mergeCell ref="T679:X679"/>
    <mergeCell ref="Y679:AC679"/>
    <mergeCell ref="AD679:AH679"/>
    <mergeCell ref="A677:I678"/>
    <mergeCell ref="J677:N678"/>
    <mergeCell ref="O677:S678"/>
    <mergeCell ref="T677:X678"/>
    <mergeCell ref="Y677:AC678"/>
    <mergeCell ref="AD677:AH678"/>
    <mergeCell ref="A698:J699"/>
    <mergeCell ref="K698:R699"/>
    <mergeCell ref="S698:Z699"/>
    <mergeCell ref="AA698:AH699"/>
    <mergeCell ref="A700:J701"/>
    <mergeCell ref="K700:R701"/>
    <mergeCell ref="S700:Z701"/>
    <mergeCell ref="AA700:AH701"/>
    <mergeCell ref="A694:J695"/>
    <mergeCell ref="K694:R695"/>
    <mergeCell ref="S694:Z695"/>
    <mergeCell ref="AA694:AH695"/>
    <mergeCell ref="A696:J697"/>
    <mergeCell ref="K696:R697"/>
    <mergeCell ref="S696:Z697"/>
    <mergeCell ref="AA696:AH697"/>
    <mergeCell ref="A689:AH689"/>
    <mergeCell ref="A690:J691"/>
    <mergeCell ref="K690:R691"/>
    <mergeCell ref="S690:Z691"/>
    <mergeCell ref="AA690:AH691"/>
    <mergeCell ref="A692:J693"/>
    <mergeCell ref="K692:R693"/>
    <mergeCell ref="S692:Z693"/>
    <mergeCell ref="AA692:AH693"/>
    <mergeCell ref="A707:J708"/>
    <mergeCell ref="K707:R708"/>
    <mergeCell ref="S707:Z708"/>
    <mergeCell ref="AA707:AH708"/>
    <mergeCell ref="A709:J710"/>
    <mergeCell ref="K709:R710"/>
    <mergeCell ref="S709:Z710"/>
    <mergeCell ref="AA709:AH710"/>
    <mergeCell ref="A702:AH702"/>
    <mergeCell ref="A703:J704"/>
    <mergeCell ref="K703:R704"/>
    <mergeCell ref="S703:Z704"/>
    <mergeCell ref="AA703:AH704"/>
    <mergeCell ref="A705:J706"/>
    <mergeCell ref="K705:R706"/>
    <mergeCell ref="S705:Z706"/>
    <mergeCell ref="AA705:AH706"/>
    <mergeCell ref="A722:AH722"/>
    <mergeCell ref="A724:N725"/>
    <mergeCell ref="O724:AH724"/>
    <mergeCell ref="O725:X725"/>
    <mergeCell ref="Y725:AH725"/>
    <mergeCell ref="A726:N727"/>
    <mergeCell ref="O726:X727"/>
    <mergeCell ref="Y726:AH727"/>
    <mergeCell ref="A715:J716"/>
    <mergeCell ref="K715:R716"/>
    <mergeCell ref="S715:Z716"/>
    <mergeCell ref="AA715:AH716"/>
    <mergeCell ref="A717:J718"/>
    <mergeCell ref="K717:R718"/>
    <mergeCell ref="S717:Z718"/>
    <mergeCell ref="AA717:AH718"/>
    <mergeCell ref="A711:J712"/>
    <mergeCell ref="K711:R712"/>
    <mergeCell ref="S711:Z712"/>
    <mergeCell ref="AA711:AH712"/>
    <mergeCell ref="A713:J714"/>
    <mergeCell ref="K713:R714"/>
    <mergeCell ref="S713:Z714"/>
    <mergeCell ref="AA713:AH714"/>
    <mergeCell ref="A720:AH720"/>
    <mergeCell ref="A744:N745"/>
    <mergeCell ref="O744:X745"/>
    <mergeCell ref="Y744:AH745"/>
    <mergeCell ref="A746:N747"/>
    <mergeCell ref="O746:X747"/>
    <mergeCell ref="Y746:AH747"/>
    <mergeCell ref="A740:N741"/>
    <mergeCell ref="O740:X741"/>
    <mergeCell ref="Y740:AH741"/>
    <mergeCell ref="A742:N743"/>
    <mergeCell ref="O742:X743"/>
    <mergeCell ref="Y742:AH743"/>
    <mergeCell ref="A728:N729"/>
    <mergeCell ref="O728:X729"/>
    <mergeCell ref="Y728:AH729"/>
    <mergeCell ref="A736:AH736"/>
    <mergeCell ref="A738:N739"/>
    <mergeCell ref="O738:X739"/>
    <mergeCell ref="Y738:AH739"/>
    <mergeCell ref="AD754:AH756"/>
    <mergeCell ref="A757:J758"/>
    <mergeCell ref="K757:O758"/>
    <mergeCell ref="P757:T758"/>
    <mergeCell ref="U757:Y758"/>
    <mergeCell ref="Z757:AC758"/>
    <mergeCell ref="AD757:AH758"/>
    <mergeCell ref="A748:N749"/>
    <mergeCell ref="O748:X749"/>
    <mergeCell ref="Y748:AH749"/>
    <mergeCell ref="A751:AH751"/>
    <mergeCell ref="A753:J756"/>
    <mergeCell ref="K753:AH753"/>
    <mergeCell ref="K754:O756"/>
    <mergeCell ref="P754:T756"/>
    <mergeCell ref="U754:Y756"/>
    <mergeCell ref="Z754:AC756"/>
    <mergeCell ref="A752:AH752"/>
    <mergeCell ref="A763:J764"/>
    <mergeCell ref="K763:O764"/>
    <mergeCell ref="P763:T764"/>
    <mergeCell ref="U763:Y764"/>
    <mergeCell ref="Z763:AC764"/>
    <mergeCell ref="AD763:AH764"/>
    <mergeCell ref="A761:J762"/>
    <mergeCell ref="K761:O762"/>
    <mergeCell ref="P761:T762"/>
    <mergeCell ref="U761:Y762"/>
    <mergeCell ref="Z761:AC762"/>
    <mergeCell ref="AD761:AH762"/>
    <mergeCell ref="A759:J760"/>
    <mergeCell ref="K759:O760"/>
    <mergeCell ref="P759:T760"/>
    <mergeCell ref="U759:Y760"/>
    <mergeCell ref="Z759:AC760"/>
    <mergeCell ref="AD759:AH760"/>
    <mergeCell ref="A769:J770"/>
    <mergeCell ref="K769:O770"/>
    <mergeCell ref="P769:T770"/>
    <mergeCell ref="U769:Y770"/>
    <mergeCell ref="Z769:AC770"/>
    <mergeCell ref="AD769:AH770"/>
    <mergeCell ref="A767:J768"/>
    <mergeCell ref="K767:O768"/>
    <mergeCell ref="P767:T768"/>
    <mergeCell ref="U767:Y768"/>
    <mergeCell ref="Z767:AC768"/>
    <mergeCell ref="AD767:AH768"/>
    <mergeCell ref="A765:J766"/>
    <mergeCell ref="K765:O766"/>
    <mergeCell ref="P765:T766"/>
    <mergeCell ref="U765:Y766"/>
    <mergeCell ref="Z765:AC766"/>
    <mergeCell ref="AD765:AH766"/>
    <mergeCell ref="A781:I782"/>
    <mergeCell ref="J781:N782"/>
    <mergeCell ref="O781:S782"/>
    <mergeCell ref="T781:X782"/>
    <mergeCell ref="Y781:AC782"/>
    <mergeCell ref="AD781:AH782"/>
    <mergeCell ref="A779:I780"/>
    <mergeCell ref="J779:N780"/>
    <mergeCell ref="O779:S780"/>
    <mergeCell ref="T779:X780"/>
    <mergeCell ref="Y779:AC780"/>
    <mergeCell ref="AD779:AH780"/>
    <mergeCell ref="A772:AH772"/>
    <mergeCell ref="A774:I778"/>
    <mergeCell ref="J774:N778"/>
    <mergeCell ref="O774:S778"/>
    <mergeCell ref="T774:X778"/>
    <mergeCell ref="Y774:AC778"/>
    <mergeCell ref="AD774:AH778"/>
    <mergeCell ref="A797:J800"/>
    <mergeCell ref="K797:R800"/>
    <mergeCell ref="S797:Z800"/>
    <mergeCell ref="AA797:AH800"/>
    <mergeCell ref="A801:J802"/>
    <mergeCell ref="K801:R802"/>
    <mergeCell ref="S801:Z802"/>
    <mergeCell ref="AA801:AH802"/>
    <mergeCell ref="A786:AH786"/>
    <mergeCell ref="A788:Q789"/>
    <mergeCell ref="R788:AH789"/>
    <mergeCell ref="A790:Q791"/>
    <mergeCell ref="R790:AH791"/>
    <mergeCell ref="A795:AH795"/>
    <mergeCell ref="A783:I784"/>
    <mergeCell ref="J783:N784"/>
    <mergeCell ref="O783:S784"/>
    <mergeCell ref="T783:X784"/>
    <mergeCell ref="Y783:AC784"/>
    <mergeCell ref="AD783:AH784"/>
    <mergeCell ref="D820:U820"/>
    <mergeCell ref="A822:AH822"/>
    <mergeCell ref="A824:N825"/>
    <mergeCell ref="O824:X825"/>
    <mergeCell ref="Y824:AH825"/>
    <mergeCell ref="A826:N827"/>
    <mergeCell ref="O826:X827"/>
    <mergeCell ref="Y826:AH827"/>
    <mergeCell ref="A807:J808"/>
    <mergeCell ref="K807:R808"/>
    <mergeCell ref="S807:Z808"/>
    <mergeCell ref="AA807:AH808"/>
    <mergeCell ref="A809:J810"/>
    <mergeCell ref="K809:R810"/>
    <mergeCell ref="S809:Z810"/>
    <mergeCell ref="AA809:AH810"/>
    <mergeCell ref="A803:J804"/>
    <mergeCell ref="K803:R804"/>
    <mergeCell ref="S803:Z804"/>
    <mergeCell ref="AA803:AH804"/>
    <mergeCell ref="A805:J806"/>
    <mergeCell ref="K805:R806"/>
    <mergeCell ref="S805:Z806"/>
    <mergeCell ref="AA805:AH806"/>
    <mergeCell ref="A836:N837"/>
    <mergeCell ref="O836:X837"/>
    <mergeCell ref="Y836:AH837"/>
    <mergeCell ref="A838:N839"/>
    <mergeCell ref="O838:X839"/>
    <mergeCell ref="Y838:AH839"/>
    <mergeCell ref="A832:N833"/>
    <mergeCell ref="O832:X833"/>
    <mergeCell ref="Y832:AH833"/>
    <mergeCell ref="A834:N835"/>
    <mergeCell ref="O834:X835"/>
    <mergeCell ref="Y834:AH835"/>
    <mergeCell ref="A828:N829"/>
    <mergeCell ref="O828:X829"/>
    <mergeCell ref="Y828:AH829"/>
    <mergeCell ref="A830:N831"/>
    <mergeCell ref="O830:X831"/>
    <mergeCell ref="Y830:AH831"/>
    <mergeCell ref="A848:N849"/>
    <mergeCell ref="O848:X849"/>
    <mergeCell ref="Y848:AH849"/>
    <mergeCell ref="D853:AH853"/>
    <mergeCell ref="A855:AH855"/>
    <mergeCell ref="A857:J864"/>
    <mergeCell ref="K857:V858"/>
    <mergeCell ref="W857:AH858"/>
    <mergeCell ref="K859:V860"/>
    <mergeCell ref="W859:AH860"/>
    <mergeCell ref="A844:N845"/>
    <mergeCell ref="O844:X845"/>
    <mergeCell ref="Y844:AH845"/>
    <mergeCell ref="A846:N847"/>
    <mergeCell ref="O846:X847"/>
    <mergeCell ref="Y846:AH847"/>
    <mergeCell ref="A840:N841"/>
    <mergeCell ref="O840:X841"/>
    <mergeCell ref="Y840:AH841"/>
    <mergeCell ref="A842:N843"/>
    <mergeCell ref="O842:X843"/>
    <mergeCell ref="Y842:AH843"/>
    <mergeCell ref="AE865:AH866"/>
    <mergeCell ref="A867:J868"/>
    <mergeCell ref="K867:N868"/>
    <mergeCell ref="O867:R868"/>
    <mergeCell ref="S867:V868"/>
    <mergeCell ref="W867:Z868"/>
    <mergeCell ref="AA867:AD868"/>
    <mergeCell ref="AE867:AH868"/>
    <mergeCell ref="A865:J866"/>
    <mergeCell ref="K865:N866"/>
    <mergeCell ref="O865:R866"/>
    <mergeCell ref="S865:V866"/>
    <mergeCell ref="W865:Z866"/>
    <mergeCell ref="AA865:AD866"/>
    <mergeCell ref="K861:N864"/>
    <mergeCell ref="O861:R864"/>
    <mergeCell ref="S861:V864"/>
    <mergeCell ref="W861:Z864"/>
    <mergeCell ref="AA861:AD864"/>
    <mergeCell ref="AE861:AH864"/>
    <mergeCell ref="A884:Q884"/>
    <mergeCell ref="R884:AH884"/>
    <mergeCell ref="A885:Q885"/>
    <mergeCell ref="R885:AH885"/>
    <mergeCell ref="A886:Q886"/>
    <mergeCell ref="R886:AH886"/>
    <mergeCell ref="AE869:AH870"/>
    <mergeCell ref="A877:AH878"/>
    <mergeCell ref="A882:Q882"/>
    <mergeCell ref="R882:AH882"/>
    <mergeCell ref="A883:Q883"/>
    <mergeCell ref="R883:AH883"/>
    <mergeCell ref="A869:J870"/>
    <mergeCell ref="K869:N870"/>
    <mergeCell ref="O869:R870"/>
    <mergeCell ref="S869:V870"/>
    <mergeCell ref="W869:Z870"/>
    <mergeCell ref="AA869:AD870"/>
    <mergeCell ref="A893:Q893"/>
    <mergeCell ref="R893:AH893"/>
    <mergeCell ref="A896:Q896"/>
    <mergeCell ref="R896:AH896"/>
    <mergeCell ref="A897:Q897"/>
    <mergeCell ref="R897:AH897"/>
    <mergeCell ref="A890:Q890"/>
    <mergeCell ref="R890:AH890"/>
    <mergeCell ref="A891:Q891"/>
    <mergeCell ref="R891:AH891"/>
    <mergeCell ref="A892:Q892"/>
    <mergeCell ref="R892:AH892"/>
    <mergeCell ref="A887:Q887"/>
    <mergeCell ref="R887:AH887"/>
    <mergeCell ref="A888:Q888"/>
    <mergeCell ref="R888:AH888"/>
    <mergeCell ref="A889:Q889"/>
    <mergeCell ref="R889:AH889"/>
    <mergeCell ref="A904:Q904"/>
    <mergeCell ref="R904:AH904"/>
    <mergeCell ref="A905:Q905"/>
    <mergeCell ref="R905:AH905"/>
    <mergeCell ref="A912:I914"/>
    <mergeCell ref="J912:AH912"/>
    <mergeCell ref="J913:N914"/>
    <mergeCell ref="O913:S914"/>
    <mergeCell ref="T913:X914"/>
    <mergeCell ref="Y913:AC914"/>
    <mergeCell ref="A901:Q901"/>
    <mergeCell ref="R901:AH901"/>
    <mergeCell ref="A902:Q902"/>
    <mergeCell ref="R902:AH902"/>
    <mergeCell ref="A903:Q903"/>
    <mergeCell ref="R903:AH903"/>
    <mergeCell ref="A898:Q898"/>
    <mergeCell ref="R898:AH898"/>
    <mergeCell ref="A899:Q899"/>
    <mergeCell ref="R899:AH899"/>
    <mergeCell ref="A900:Q900"/>
    <mergeCell ref="R900:AH900"/>
    <mergeCell ref="O924:S924"/>
    <mergeCell ref="T924:X924"/>
    <mergeCell ref="Y924:AC924"/>
    <mergeCell ref="AD924:AH924"/>
    <mergeCell ref="T917:X917"/>
    <mergeCell ref="Y917:AC917"/>
    <mergeCell ref="AD917:AH917"/>
    <mergeCell ref="A916:I916"/>
    <mergeCell ref="J916:N916"/>
    <mergeCell ref="O916:S916"/>
    <mergeCell ref="T916:X916"/>
    <mergeCell ref="Y916:AC916"/>
    <mergeCell ref="AD916:AH916"/>
    <mergeCell ref="AD913:AH914"/>
    <mergeCell ref="A915:I915"/>
    <mergeCell ref="J915:N915"/>
    <mergeCell ref="O915:S915"/>
    <mergeCell ref="T915:X915"/>
    <mergeCell ref="Y915:AC915"/>
    <mergeCell ref="AD915:AH915"/>
    <mergeCell ref="A921:I921"/>
    <mergeCell ref="J921:N921"/>
    <mergeCell ref="O921:S921"/>
    <mergeCell ref="T921:X921"/>
    <mergeCell ref="Y921:AC921"/>
    <mergeCell ref="AD921:AH921"/>
    <mergeCell ref="A920:I920"/>
    <mergeCell ref="J920:N920"/>
    <mergeCell ref="O920:S920"/>
    <mergeCell ref="T920:X920"/>
    <mergeCell ref="Y920:AC920"/>
    <mergeCell ref="AD920:AH920"/>
    <mergeCell ref="A928:I928"/>
    <mergeCell ref="J928:N928"/>
    <mergeCell ref="O928:S928"/>
    <mergeCell ref="T928:X928"/>
    <mergeCell ref="Y928:AC928"/>
    <mergeCell ref="AD928:AH928"/>
    <mergeCell ref="A923:I923"/>
    <mergeCell ref="J923:N923"/>
    <mergeCell ref="O923:S923"/>
    <mergeCell ref="T923:X923"/>
    <mergeCell ref="Y923:AC923"/>
    <mergeCell ref="AD923:AH923"/>
    <mergeCell ref="A927:I927"/>
    <mergeCell ref="J927:N927"/>
    <mergeCell ref="O927:S927"/>
    <mergeCell ref="T927:X927"/>
    <mergeCell ref="Y927:AC927"/>
    <mergeCell ref="AD927:AH927"/>
    <mergeCell ref="A926:I926"/>
    <mergeCell ref="J926:N926"/>
    <mergeCell ref="O926:S926"/>
    <mergeCell ref="T926:X926"/>
    <mergeCell ref="Y926:AC926"/>
    <mergeCell ref="AD926:AH926"/>
    <mergeCell ref="A925:I925"/>
    <mergeCell ref="J925:N925"/>
    <mergeCell ref="O925:S925"/>
    <mergeCell ref="T925:X925"/>
    <mergeCell ref="Y925:AC925"/>
    <mergeCell ref="AD925:AH925"/>
    <mergeCell ref="A924:I924"/>
    <mergeCell ref="J924:N924"/>
    <mergeCell ref="O945:S945"/>
    <mergeCell ref="T945:X945"/>
    <mergeCell ref="Y945:AC945"/>
    <mergeCell ref="AD945:AH945"/>
    <mergeCell ref="A946:I946"/>
    <mergeCell ref="J946:N946"/>
    <mergeCell ref="O931:S931"/>
    <mergeCell ref="T931:X931"/>
    <mergeCell ref="Y931:AC931"/>
    <mergeCell ref="AD931:AH931"/>
    <mergeCell ref="A930:I930"/>
    <mergeCell ref="J930:N930"/>
    <mergeCell ref="O930:S930"/>
    <mergeCell ref="T930:X930"/>
    <mergeCell ref="Y930:AC930"/>
    <mergeCell ref="AD930:AH930"/>
    <mergeCell ref="A929:I929"/>
    <mergeCell ref="J929:N929"/>
    <mergeCell ref="O929:S929"/>
    <mergeCell ref="T929:X929"/>
    <mergeCell ref="Y929:AC929"/>
    <mergeCell ref="AD929:AH929"/>
    <mergeCell ref="J937:AH937"/>
    <mergeCell ref="J938:N939"/>
    <mergeCell ref="O938:S939"/>
    <mergeCell ref="T938:X939"/>
    <mergeCell ref="Y938:AC939"/>
    <mergeCell ref="AD938:AH939"/>
    <mergeCell ref="A943:I943"/>
    <mergeCell ref="J943:N943"/>
    <mergeCell ref="O943:S943"/>
    <mergeCell ref="T943:X943"/>
    <mergeCell ref="Y943:AC943"/>
    <mergeCell ref="AD943:AH943"/>
    <mergeCell ref="A986:I988"/>
    <mergeCell ref="J986:AH986"/>
    <mergeCell ref="J987:N988"/>
    <mergeCell ref="O987:S988"/>
    <mergeCell ref="T987:X988"/>
    <mergeCell ref="Y987:AC988"/>
    <mergeCell ref="AD987:AH988"/>
    <mergeCell ref="A965:AH967"/>
    <mergeCell ref="A969:AH970"/>
    <mergeCell ref="A972:AH973"/>
    <mergeCell ref="A979:AH979"/>
    <mergeCell ref="A963:AH963"/>
    <mergeCell ref="A944:I944"/>
    <mergeCell ref="J944:N944"/>
    <mergeCell ref="O944:S944"/>
    <mergeCell ref="T944:X944"/>
    <mergeCell ref="Y944:AC944"/>
    <mergeCell ref="AD944:AH944"/>
    <mergeCell ref="A945:I945"/>
    <mergeCell ref="J945:N945"/>
    <mergeCell ref="O946:S946"/>
    <mergeCell ref="T946:X946"/>
    <mergeCell ref="Y946:AC946"/>
    <mergeCell ref="AD946:AH946"/>
    <mergeCell ref="A947:I947"/>
    <mergeCell ref="J947:N947"/>
    <mergeCell ref="O947:S947"/>
    <mergeCell ref="T947:X947"/>
    <mergeCell ref="Y947:AC947"/>
    <mergeCell ref="AD947:AH947"/>
    <mergeCell ref="A993:I993"/>
    <mergeCell ref="J993:N993"/>
    <mergeCell ref="O993:S993"/>
    <mergeCell ref="T993:X993"/>
    <mergeCell ref="Y993:AC993"/>
    <mergeCell ref="AD993:AH993"/>
    <mergeCell ref="A992:I992"/>
    <mergeCell ref="J992:N992"/>
    <mergeCell ref="O992:S992"/>
    <mergeCell ref="T992:X992"/>
    <mergeCell ref="Y992:AC992"/>
    <mergeCell ref="AD992:AH992"/>
    <mergeCell ref="A935:AH935"/>
    <mergeCell ref="A991:I991"/>
    <mergeCell ref="J991:N991"/>
    <mergeCell ref="O991:S991"/>
    <mergeCell ref="T991:X991"/>
    <mergeCell ref="Y991:AC991"/>
    <mergeCell ref="AD991:AH991"/>
    <mergeCell ref="A990:I990"/>
    <mergeCell ref="J990:N990"/>
    <mergeCell ref="O990:S990"/>
    <mergeCell ref="T990:X990"/>
    <mergeCell ref="Y990:AC990"/>
    <mergeCell ref="AD990:AH990"/>
    <mergeCell ref="A989:I989"/>
    <mergeCell ref="J989:N989"/>
    <mergeCell ref="O989:S989"/>
    <mergeCell ref="T989:X989"/>
    <mergeCell ref="Y989:AC989"/>
    <mergeCell ref="AD989:AH989"/>
    <mergeCell ref="A937:I939"/>
    <mergeCell ref="T997:X997"/>
    <mergeCell ref="Y997:AC997"/>
    <mergeCell ref="AD997:AH997"/>
    <mergeCell ref="A996:I996"/>
    <mergeCell ref="J996:N996"/>
    <mergeCell ref="O996:S996"/>
    <mergeCell ref="T996:X996"/>
    <mergeCell ref="Y996:AC996"/>
    <mergeCell ref="AD996:AH996"/>
    <mergeCell ref="A995:I995"/>
    <mergeCell ref="J995:N995"/>
    <mergeCell ref="O995:S995"/>
    <mergeCell ref="T995:X995"/>
    <mergeCell ref="Y995:AC995"/>
    <mergeCell ref="AD995:AH995"/>
    <mergeCell ref="A994:I994"/>
    <mergeCell ref="J994:N994"/>
    <mergeCell ref="O994:S994"/>
    <mergeCell ref="T994:X994"/>
    <mergeCell ref="Y994:AC994"/>
    <mergeCell ref="AD994:AH994"/>
    <mergeCell ref="A1004:AH1004"/>
    <mergeCell ref="A1006:AH1006"/>
    <mergeCell ref="A1008:I1010"/>
    <mergeCell ref="J1008:AH1008"/>
    <mergeCell ref="J1009:N1010"/>
    <mergeCell ref="O1009:S1010"/>
    <mergeCell ref="T1009:X1010"/>
    <mergeCell ref="Y1009:AC1010"/>
    <mergeCell ref="AD1009:AH1010"/>
    <mergeCell ref="A1001:I1001"/>
    <mergeCell ref="J1001:N1001"/>
    <mergeCell ref="O1001:S1001"/>
    <mergeCell ref="T1001:X1001"/>
    <mergeCell ref="Y1001:AC1001"/>
    <mergeCell ref="AD1001:AH1001"/>
    <mergeCell ref="A1000:I1000"/>
    <mergeCell ref="J1000:N1000"/>
    <mergeCell ref="O1000:S1000"/>
    <mergeCell ref="T1000:X1000"/>
    <mergeCell ref="Y1000:AC1000"/>
    <mergeCell ref="AD1000:AH1000"/>
    <mergeCell ref="A1013:I1013"/>
    <mergeCell ref="J1013:N1013"/>
    <mergeCell ref="O1013:S1013"/>
    <mergeCell ref="T1013:X1013"/>
    <mergeCell ref="Y1013:AC1013"/>
    <mergeCell ref="AD1013:AH1013"/>
    <mergeCell ref="A1012:I1012"/>
    <mergeCell ref="J1012:N1012"/>
    <mergeCell ref="O1012:S1012"/>
    <mergeCell ref="T1012:X1012"/>
    <mergeCell ref="Y1012:AC1012"/>
    <mergeCell ref="AD1012:AH1012"/>
    <mergeCell ref="A1011:I1011"/>
    <mergeCell ref="J1011:N1011"/>
    <mergeCell ref="O1011:S1011"/>
    <mergeCell ref="T1011:X1011"/>
    <mergeCell ref="Y1011:AC1011"/>
    <mergeCell ref="AD1011:AH1011"/>
    <mergeCell ref="A1016:I1016"/>
    <mergeCell ref="J1016:N1016"/>
    <mergeCell ref="O1016:S1016"/>
    <mergeCell ref="T1016:X1016"/>
    <mergeCell ref="Y1016:AC1016"/>
    <mergeCell ref="AD1016:AH1016"/>
    <mergeCell ref="A1015:I1015"/>
    <mergeCell ref="J1015:N1015"/>
    <mergeCell ref="O1015:S1015"/>
    <mergeCell ref="T1015:X1015"/>
    <mergeCell ref="Y1015:AC1015"/>
    <mergeCell ref="AD1015:AH1015"/>
    <mergeCell ref="A1014:I1014"/>
    <mergeCell ref="J1014:N1014"/>
    <mergeCell ref="O1014:S1014"/>
    <mergeCell ref="T1014:X1014"/>
    <mergeCell ref="Y1014:AC1014"/>
    <mergeCell ref="AD1014:AH1014"/>
    <mergeCell ref="A1019:I1019"/>
    <mergeCell ref="J1019:N1019"/>
    <mergeCell ref="O1019:S1019"/>
    <mergeCell ref="T1019:X1019"/>
    <mergeCell ref="Y1019:AC1019"/>
    <mergeCell ref="AD1019:AH1019"/>
    <mergeCell ref="A1018:I1018"/>
    <mergeCell ref="J1018:N1018"/>
    <mergeCell ref="O1018:S1018"/>
    <mergeCell ref="T1018:X1018"/>
    <mergeCell ref="Y1018:AC1018"/>
    <mergeCell ref="AD1018:AH1018"/>
    <mergeCell ref="A1017:I1017"/>
    <mergeCell ref="J1017:N1017"/>
    <mergeCell ref="O1017:S1017"/>
    <mergeCell ref="T1017:X1017"/>
    <mergeCell ref="Y1017:AC1017"/>
    <mergeCell ref="AD1017:AH1017"/>
    <mergeCell ref="A1021:I1021"/>
    <mergeCell ref="J1021:N1021"/>
    <mergeCell ref="O1021:S1021"/>
    <mergeCell ref="T1021:X1021"/>
    <mergeCell ref="Y1021:AC1021"/>
    <mergeCell ref="AD1021:AH1021"/>
    <mergeCell ref="A1020:I1020"/>
    <mergeCell ref="J1020:N1020"/>
    <mergeCell ref="O1020:S1020"/>
    <mergeCell ref="T1020:X1020"/>
    <mergeCell ref="Y1020:AC1020"/>
    <mergeCell ref="AD1020:AH1020"/>
    <mergeCell ref="A1023:I1023"/>
    <mergeCell ref="J1023:N1023"/>
    <mergeCell ref="O1023:S1023"/>
    <mergeCell ref="T1023:X1023"/>
    <mergeCell ref="Y1023:AC1023"/>
    <mergeCell ref="AD1023:AH1023"/>
    <mergeCell ref="A1022:I1022"/>
    <mergeCell ref="J1022:N1022"/>
    <mergeCell ref="O1022:S1022"/>
    <mergeCell ref="T1022:X1022"/>
    <mergeCell ref="Y1022:AC1022"/>
    <mergeCell ref="AD1022:AH1022"/>
    <mergeCell ref="O1024:S1024"/>
    <mergeCell ref="T1024:X1024"/>
    <mergeCell ref="Y1024:AC1024"/>
    <mergeCell ref="AD1024:AH1024"/>
    <mergeCell ref="A1043:N1044"/>
    <mergeCell ref="O1043:X1044"/>
    <mergeCell ref="Y1043:AH1044"/>
    <mergeCell ref="A1045:N1046"/>
    <mergeCell ref="O1045:X1046"/>
    <mergeCell ref="Y1045:AH1046"/>
    <mergeCell ref="A1039:N1040"/>
    <mergeCell ref="O1039:X1040"/>
    <mergeCell ref="Y1039:AH1040"/>
    <mergeCell ref="A1041:N1042"/>
    <mergeCell ref="O1041:X1042"/>
    <mergeCell ref="Y1041:AH1042"/>
    <mergeCell ref="A1050:AH1050"/>
    <mergeCell ref="A1025:I1025"/>
    <mergeCell ref="J1025:N1025"/>
    <mergeCell ref="O1025:S1025"/>
    <mergeCell ref="T1025:X1025"/>
    <mergeCell ref="Y1025:AC1025"/>
    <mergeCell ref="AD1025:AH1025"/>
    <mergeCell ref="A1024:I1024"/>
    <mergeCell ref="J1024:N1024"/>
    <mergeCell ref="A1027:AH1027"/>
    <mergeCell ref="A1028:AH1028"/>
    <mergeCell ref="A1052:AH1052"/>
    <mergeCell ref="A1033:AH1033"/>
    <mergeCell ref="A1035:N1036"/>
    <mergeCell ref="O1035:X1036"/>
    <mergeCell ref="Y1035:AH1036"/>
    <mergeCell ref="A1037:N1038"/>
    <mergeCell ref="O1037:X1038"/>
    <mergeCell ref="Y1037:AH1038"/>
    <mergeCell ref="A1064:N1065"/>
    <mergeCell ref="O1064:X1065"/>
    <mergeCell ref="Y1064:AH1065"/>
    <mergeCell ref="A1066:N1067"/>
    <mergeCell ref="O1066:X1067"/>
    <mergeCell ref="Y1066:AH1067"/>
    <mergeCell ref="A1060:N1061"/>
    <mergeCell ref="O1060:X1061"/>
    <mergeCell ref="Y1060:AH1061"/>
    <mergeCell ref="A1062:N1063"/>
    <mergeCell ref="O1062:X1063"/>
    <mergeCell ref="Y1062:AH1063"/>
    <mergeCell ref="A1047:N1048"/>
    <mergeCell ref="O1047:X1048"/>
    <mergeCell ref="Y1047:AH1048"/>
    <mergeCell ref="A1054:AH1054"/>
    <mergeCell ref="A1056:AH1056"/>
    <mergeCell ref="A1058:N1059"/>
    <mergeCell ref="O1058:X1059"/>
    <mergeCell ref="Y1058:AH1059"/>
    <mergeCell ref="A1053:AH1053"/>
    <mergeCell ref="A1084:F1085"/>
    <mergeCell ref="G1084:L1085"/>
    <mergeCell ref="M1084:R1085"/>
    <mergeCell ref="S1084:X1085"/>
    <mergeCell ref="Y1084:AD1085"/>
    <mergeCell ref="AE1084:AH1085"/>
    <mergeCell ref="A1072:N1073"/>
    <mergeCell ref="O1072:X1073"/>
    <mergeCell ref="Y1072:AH1073"/>
    <mergeCell ref="A1075:AH1075"/>
    <mergeCell ref="A1082:F1083"/>
    <mergeCell ref="G1082:L1083"/>
    <mergeCell ref="M1082:R1083"/>
    <mergeCell ref="S1082:X1083"/>
    <mergeCell ref="Y1082:AD1083"/>
    <mergeCell ref="AE1082:AH1083"/>
    <mergeCell ref="A1068:N1069"/>
    <mergeCell ref="O1068:X1069"/>
    <mergeCell ref="Y1068:AH1069"/>
    <mergeCell ref="A1070:N1071"/>
    <mergeCell ref="O1070:X1071"/>
    <mergeCell ref="Y1070:AH1071"/>
    <mergeCell ref="A1090:F1091"/>
    <mergeCell ref="G1090:L1091"/>
    <mergeCell ref="M1090:R1091"/>
    <mergeCell ref="S1090:X1091"/>
    <mergeCell ref="Y1090:AD1091"/>
    <mergeCell ref="AE1090:AH1091"/>
    <mergeCell ref="A1088:F1089"/>
    <mergeCell ref="G1088:L1089"/>
    <mergeCell ref="M1088:R1089"/>
    <mergeCell ref="S1088:X1089"/>
    <mergeCell ref="Y1088:AD1089"/>
    <mergeCell ref="AE1088:AH1089"/>
    <mergeCell ref="A1086:F1087"/>
    <mergeCell ref="G1086:L1087"/>
    <mergeCell ref="M1086:R1087"/>
    <mergeCell ref="S1086:X1087"/>
    <mergeCell ref="Y1086:AD1087"/>
    <mergeCell ref="AE1086:AH1087"/>
    <mergeCell ref="AD1097:AH1101"/>
    <mergeCell ref="A1102:AH1102"/>
    <mergeCell ref="A1103:I1103"/>
    <mergeCell ref="J1103:M1103"/>
    <mergeCell ref="N1103:Q1103"/>
    <mergeCell ref="R1103:U1103"/>
    <mergeCell ref="V1103:Y1103"/>
    <mergeCell ref="Z1103:AC1103"/>
    <mergeCell ref="AD1103:AH1103"/>
    <mergeCell ref="A1097:I1101"/>
    <mergeCell ref="J1097:M1101"/>
    <mergeCell ref="N1097:Q1101"/>
    <mergeCell ref="R1097:U1101"/>
    <mergeCell ref="V1097:Y1101"/>
    <mergeCell ref="Z1097:AC1101"/>
    <mergeCell ref="A1092:F1093"/>
    <mergeCell ref="G1092:L1093"/>
    <mergeCell ref="M1092:R1093"/>
    <mergeCell ref="S1092:X1093"/>
    <mergeCell ref="Y1092:AD1093"/>
    <mergeCell ref="AE1092:AH1093"/>
    <mergeCell ref="A1106:AH1106"/>
    <mergeCell ref="A1107:I1107"/>
    <mergeCell ref="J1107:M1107"/>
    <mergeCell ref="N1107:Q1107"/>
    <mergeCell ref="R1107:U1107"/>
    <mergeCell ref="V1107:Y1107"/>
    <mergeCell ref="Z1107:AC1107"/>
    <mergeCell ref="AD1107:AH1107"/>
    <mergeCell ref="AD1104:AH1104"/>
    <mergeCell ref="A1105:I1105"/>
    <mergeCell ref="J1105:M1105"/>
    <mergeCell ref="N1105:Q1105"/>
    <mergeCell ref="R1105:U1105"/>
    <mergeCell ref="V1105:Y1105"/>
    <mergeCell ref="Z1105:AC1105"/>
    <mergeCell ref="AD1105:AH1105"/>
    <mergeCell ref="A1104:I1104"/>
    <mergeCell ref="J1104:M1104"/>
    <mergeCell ref="N1104:Q1104"/>
    <mergeCell ref="R1104:U1104"/>
    <mergeCell ref="V1104:Y1104"/>
    <mergeCell ref="Z1104:AC1104"/>
    <mergeCell ref="AD1112:AH1116"/>
    <mergeCell ref="A1117:AH1117"/>
    <mergeCell ref="A1118:I1118"/>
    <mergeCell ref="J1118:M1118"/>
    <mergeCell ref="N1118:Q1118"/>
    <mergeCell ref="R1118:U1118"/>
    <mergeCell ref="V1118:Y1118"/>
    <mergeCell ref="Z1118:AC1118"/>
    <mergeCell ref="AD1118:AH1118"/>
    <mergeCell ref="A1112:I1116"/>
    <mergeCell ref="J1112:M1116"/>
    <mergeCell ref="N1112:Q1116"/>
    <mergeCell ref="R1112:U1116"/>
    <mergeCell ref="V1112:Y1116"/>
    <mergeCell ref="Z1112:AC1116"/>
    <mergeCell ref="AD1108:AH1108"/>
    <mergeCell ref="A1109:I1109"/>
    <mergeCell ref="J1109:M1109"/>
    <mergeCell ref="N1109:Q1109"/>
    <mergeCell ref="R1109:U1109"/>
    <mergeCell ref="V1109:Y1109"/>
    <mergeCell ref="Z1109:AC1109"/>
    <mergeCell ref="AD1109:AH1109"/>
    <mergeCell ref="A1108:I1108"/>
    <mergeCell ref="J1108:M1108"/>
    <mergeCell ref="N1108:Q1108"/>
    <mergeCell ref="R1108:U1108"/>
    <mergeCell ref="V1108:Y1108"/>
    <mergeCell ref="Z1108:AC1108"/>
    <mergeCell ref="A1121:AH1121"/>
    <mergeCell ref="A1122:I1122"/>
    <mergeCell ref="J1122:M1122"/>
    <mergeCell ref="N1122:Q1122"/>
    <mergeCell ref="R1122:U1122"/>
    <mergeCell ref="V1122:Y1122"/>
    <mergeCell ref="Z1122:AC1122"/>
    <mergeCell ref="AD1122:AH1122"/>
    <mergeCell ref="AD1119:AH1119"/>
    <mergeCell ref="A1120:I1120"/>
    <mergeCell ref="J1120:M1120"/>
    <mergeCell ref="N1120:Q1120"/>
    <mergeCell ref="R1120:U1120"/>
    <mergeCell ref="V1120:Y1120"/>
    <mergeCell ref="Z1120:AC1120"/>
    <mergeCell ref="AD1120:AH1120"/>
    <mergeCell ref="A1119:I1119"/>
    <mergeCell ref="J1119:M1119"/>
    <mergeCell ref="N1119:Q1119"/>
    <mergeCell ref="R1119:U1119"/>
    <mergeCell ref="V1119:Y1119"/>
    <mergeCell ref="Z1119:AC1119"/>
    <mergeCell ref="A1125:AH1125"/>
    <mergeCell ref="A1126:I1126"/>
    <mergeCell ref="J1126:M1126"/>
    <mergeCell ref="N1126:Q1126"/>
    <mergeCell ref="R1126:U1126"/>
    <mergeCell ref="V1126:Y1126"/>
    <mergeCell ref="Z1126:AC1126"/>
    <mergeCell ref="AD1126:AH1126"/>
    <mergeCell ref="A1139:AH1139"/>
    <mergeCell ref="AD1123:AH1123"/>
    <mergeCell ref="A1124:I1124"/>
    <mergeCell ref="J1124:M1124"/>
    <mergeCell ref="N1124:Q1124"/>
    <mergeCell ref="R1124:U1124"/>
    <mergeCell ref="V1124:Y1124"/>
    <mergeCell ref="Z1124:AC1124"/>
    <mergeCell ref="AD1124:AH1124"/>
    <mergeCell ref="A1123:I1123"/>
    <mergeCell ref="J1123:M1123"/>
    <mergeCell ref="N1123:Q1123"/>
    <mergeCell ref="R1123:U1123"/>
    <mergeCell ref="V1123:Y1123"/>
    <mergeCell ref="Z1123:AC1123"/>
    <mergeCell ref="A1146:J1146"/>
    <mergeCell ref="K1146:R1146"/>
    <mergeCell ref="S1146:Z1146"/>
    <mergeCell ref="AA1146:AH1146"/>
    <mergeCell ref="A1151:AH1153"/>
    <mergeCell ref="A1157:L1158"/>
    <mergeCell ref="M1157:W1158"/>
    <mergeCell ref="X1157:AH1158"/>
    <mergeCell ref="A1144:J1144"/>
    <mergeCell ref="K1144:R1144"/>
    <mergeCell ref="S1144:Z1144"/>
    <mergeCell ref="AA1144:AH1144"/>
    <mergeCell ref="A1145:J1145"/>
    <mergeCell ref="K1145:R1145"/>
    <mergeCell ref="S1145:Z1145"/>
    <mergeCell ref="AA1145:AH1145"/>
    <mergeCell ref="AD1127:AH1127"/>
    <mergeCell ref="A1130:AH1131"/>
    <mergeCell ref="A1137:AH1137"/>
    <mergeCell ref="K1143:R1143"/>
    <mergeCell ref="S1143:Z1143"/>
    <mergeCell ref="AA1143:AH1143"/>
    <mergeCell ref="A1127:I1127"/>
    <mergeCell ref="J1127:M1127"/>
    <mergeCell ref="N1127:Q1127"/>
    <mergeCell ref="R1127:U1127"/>
    <mergeCell ref="V1127:Y1127"/>
    <mergeCell ref="Z1127:AC1127"/>
    <mergeCell ref="A1165:L1165"/>
    <mergeCell ref="M1165:W1165"/>
    <mergeCell ref="X1165:AH1165"/>
    <mergeCell ref="A1166:L1166"/>
    <mergeCell ref="M1166:W1166"/>
    <mergeCell ref="X1166:AH1166"/>
    <mergeCell ref="A1162:L1162"/>
    <mergeCell ref="M1162:W1162"/>
    <mergeCell ref="X1162:AH1162"/>
    <mergeCell ref="A1163:L1164"/>
    <mergeCell ref="M1163:W1164"/>
    <mergeCell ref="X1163:AH1164"/>
    <mergeCell ref="A1159:L1160"/>
    <mergeCell ref="M1159:W1160"/>
    <mergeCell ref="X1159:AH1160"/>
    <mergeCell ref="A1161:L1161"/>
    <mergeCell ref="M1161:W1161"/>
    <mergeCell ref="X1161:AH1161"/>
    <mergeCell ref="A1171:L1171"/>
    <mergeCell ref="M1171:W1171"/>
    <mergeCell ref="X1171:AH1171"/>
    <mergeCell ref="A1172:L1172"/>
    <mergeCell ref="M1172:W1172"/>
    <mergeCell ref="X1172:AH1172"/>
    <mergeCell ref="A1169:L1169"/>
    <mergeCell ref="M1169:W1169"/>
    <mergeCell ref="X1169:AH1169"/>
    <mergeCell ref="A1170:L1170"/>
    <mergeCell ref="M1170:W1170"/>
    <mergeCell ref="X1170:AH1170"/>
    <mergeCell ref="A1167:L1167"/>
    <mergeCell ref="M1167:W1167"/>
    <mergeCell ref="X1167:AH1167"/>
    <mergeCell ref="A1168:L1168"/>
    <mergeCell ref="M1168:W1168"/>
    <mergeCell ref="X1168:AH1168"/>
    <mergeCell ref="A1177:L1177"/>
    <mergeCell ref="M1177:W1177"/>
    <mergeCell ref="X1177:AH1177"/>
    <mergeCell ref="A1178:L1178"/>
    <mergeCell ref="M1178:W1178"/>
    <mergeCell ref="X1178:AH1178"/>
    <mergeCell ref="A1175:L1175"/>
    <mergeCell ref="M1175:W1175"/>
    <mergeCell ref="X1175:AH1175"/>
    <mergeCell ref="A1176:L1176"/>
    <mergeCell ref="M1176:W1176"/>
    <mergeCell ref="X1176:AH1176"/>
    <mergeCell ref="A1184:AH1184"/>
    <mergeCell ref="A1173:L1173"/>
    <mergeCell ref="M1173:W1173"/>
    <mergeCell ref="X1173:AH1173"/>
    <mergeCell ref="A1174:L1174"/>
    <mergeCell ref="M1174:W1174"/>
    <mergeCell ref="X1174:AH1174"/>
    <mergeCell ref="A1195:P1195"/>
    <mergeCell ref="Q1195:Y1195"/>
    <mergeCell ref="Z1195:AH1195"/>
    <mergeCell ref="A1196:P1196"/>
    <mergeCell ref="Q1196:Y1196"/>
    <mergeCell ref="Z1196:AH1196"/>
    <mergeCell ref="A1193:P1193"/>
    <mergeCell ref="Q1193:Y1193"/>
    <mergeCell ref="Z1193:AH1193"/>
    <mergeCell ref="A1194:P1194"/>
    <mergeCell ref="Q1194:Y1194"/>
    <mergeCell ref="Z1194:AH1194"/>
    <mergeCell ref="A1180:AH1182"/>
    <mergeCell ref="A1190:P1191"/>
    <mergeCell ref="Q1190:Y1191"/>
    <mergeCell ref="Z1190:AH1191"/>
    <mergeCell ref="A1192:P1192"/>
    <mergeCell ref="Q1192:Y1192"/>
    <mergeCell ref="Z1192:AH1192"/>
    <mergeCell ref="A1201:P1201"/>
    <mergeCell ref="Q1201:Y1201"/>
    <mergeCell ref="Z1201:AH1201"/>
    <mergeCell ref="A1202:P1202"/>
    <mergeCell ref="Q1202:Y1202"/>
    <mergeCell ref="Z1202:AH1202"/>
    <mergeCell ref="A1199:P1199"/>
    <mergeCell ref="Q1199:Y1199"/>
    <mergeCell ref="Z1199:AH1199"/>
    <mergeCell ref="A1200:P1200"/>
    <mergeCell ref="Q1200:Y1200"/>
    <mergeCell ref="Z1200:AH1200"/>
    <mergeCell ref="A1197:P1197"/>
    <mergeCell ref="Q1197:Y1197"/>
    <mergeCell ref="Z1197:AH1197"/>
    <mergeCell ref="A1198:P1198"/>
    <mergeCell ref="Q1198:Y1198"/>
    <mergeCell ref="Z1198:AH1198"/>
    <mergeCell ref="A1215:L1215"/>
    <mergeCell ref="M1215:S1215"/>
    <mergeCell ref="T1215:Z1215"/>
    <mergeCell ref="AA1215:AH1215"/>
    <mergeCell ref="A1216:L1216"/>
    <mergeCell ref="M1216:S1216"/>
    <mergeCell ref="T1216:Z1216"/>
    <mergeCell ref="AA1216:AH1216"/>
    <mergeCell ref="A1203:P1203"/>
    <mergeCell ref="Q1203:Y1203"/>
    <mergeCell ref="Z1203:AH1203"/>
    <mergeCell ref="A1207:AH1209"/>
    <mergeCell ref="A1213:L1214"/>
    <mergeCell ref="M1213:Z1213"/>
    <mergeCell ref="AA1213:AH1214"/>
    <mergeCell ref="M1214:S1214"/>
    <mergeCell ref="T1214:Z1214"/>
    <mergeCell ref="A1221:L1221"/>
    <mergeCell ref="M1221:S1221"/>
    <mergeCell ref="T1221:Z1221"/>
    <mergeCell ref="AA1221:AH1221"/>
    <mergeCell ref="A1222:L1222"/>
    <mergeCell ref="M1222:S1222"/>
    <mergeCell ref="T1222:Z1222"/>
    <mergeCell ref="AA1222:AH1222"/>
    <mergeCell ref="A1219:L1219"/>
    <mergeCell ref="M1219:S1219"/>
    <mergeCell ref="T1219:Z1219"/>
    <mergeCell ref="AA1219:AH1219"/>
    <mergeCell ref="A1220:L1220"/>
    <mergeCell ref="M1220:S1220"/>
    <mergeCell ref="T1220:Z1220"/>
    <mergeCell ref="AA1220:AH1220"/>
    <mergeCell ref="A1217:L1217"/>
    <mergeCell ref="M1217:S1217"/>
    <mergeCell ref="T1217:Z1217"/>
    <mergeCell ref="AA1217:AH1217"/>
    <mergeCell ref="A1218:L1218"/>
    <mergeCell ref="M1218:S1218"/>
    <mergeCell ref="T1218:Z1218"/>
    <mergeCell ref="AA1218:AH1218"/>
    <mergeCell ref="T1230:X1231"/>
    <mergeCell ref="Y1230:AC1231"/>
    <mergeCell ref="AD1230:AH1231"/>
    <mergeCell ref="A1232:N1232"/>
    <mergeCell ref="O1232:S1232"/>
    <mergeCell ref="T1232:X1232"/>
    <mergeCell ref="Y1232:AC1232"/>
    <mergeCell ref="AD1232:AH1232"/>
    <mergeCell ref="A1223:L1223"/>
    <mergeCell ref="M1223:S1223"/>
    <mergeCell ref="T1223:Z1223"/>
    <mergeCell ref="AA1223:AH1223"/>
    <mergeCell ref="A1226:N1231"/>
    <mergeCell ref="O1226:X1227"/>
    <mergeCell ref="Y1226:AH1227"/>
    <mergeCell ref="O1228:X1229"/>
    <mergeCell ref="Y1228:AH1229"/>
    <mergeCell ref="O1230:S1231"/>
    <mergeCell ref="A1235:N1235"/>
    <mergeCell ref="O1235:S1235"/>
    <mergeCell ref="T1235:X1235"/>
    <mergeCell ref="Y1235:AC1235"/>
    <mergeCell ref="AD1235:AH1235"/>
    <mergeCell ref="A1236:N1236"/>
    <mergeCell ref="O1236:S1236"/>
    <mergeCell ref="T1236:X1236"/>
    <mergeCell ref="Y1236:AC1236"/>
    <mergeCell ref="AD1236:AH1236"/>
    <mergeCell ref="A1233:N1233"/>
    <mergeCell ref="O1233:S1233"/>
    <mergeCell ref="T1233:X1233"/>
    <mergeCell ref="Y1233:AC1233"/>
    <mergeCell ref="AD1233:AH1233"/>
    <mergeCell ref="A1234:N1234"/>
    <mergeCell ref="O1234:S1234"/>
    <mergeCell ref="T1234:X1234"/>
    <mergeCell ref="Y1234:AC1234"/>
    <mergeCell ref="AD1234:AH1234"/>
    <mergeCell ref="A1239:N1239"/>
    <mergeCell ref="O1239:S1239"/>
    <mergeCell ref="T1239:X1239"/>
    <mergeCell ref="Y1239:AC1239"/>
    <mergeCell ref="AD1239:AH1239"/>
    <mergeCell ref="A1240:N1240"/>
    <mergeCell ref="O1240:S1240"/>
    <mergeCell ref="T1240:X1240"/>
    <mergeCell ref="Y1240:AC1240"/>
    <mergeCell ref="AD1240:AH1240"/>
    <mergeCell ref="K1262:V1262"/>
    <mergeCell ref="W1262:AH1262"/>
    <mergeCell ref="K1263:V1263"/>
    <mergeCell ref="W1263:AH1263"/>
    <mergeCell ref="K1264:N1265"/>
    <mergeCell ref="O1264:R1265"/>
    <mergeCell ref="A1237:N1237"/>
    <mergeCell ref="O1237:S1237"/>
    <mergeCell ref="T1237:X1237"/>
    <mergeCell ref="Y1237:AC1237"/>
    <mergeCell ref="AD1237:AH1237"/>
    <mergeCell ref="A1238:N1238"/>
    <mergeCell ref="O1238:S1238"/>
    <mergeCell ref="T1238:X1238"/>
    <mergeCell ref="Y1238:AC1238"/>
    <mergeCell ref="AD1238:AH1238"/>
    <mergeCell ref="A1253:N1253"/>
    <mergeCell ref="O1253:X1253"/>
    <mergeCell ref="Y1253:AH1253"/>
    <mergeCell ref="A1254:N1254"/>
    <mergeCell ref="O1254:X1254"/>
    <mergeCell ref="Y1254:AH1254"/>
    <mergeCell ref="AE1266:AH1266"/>
    <mergeCell ref="A1267:J1267"/>
    <mergeCell ref="K1267:N1267"/>
    <mergeCell ref="O1267:R1267"/>
    <mergeCell ref="S1267:V1267"/>
    <mergeCell ref="W1267:Z1267"/>
    <mergeCell ref="AA1267:AD1267"/>
    <mergeCell ref="AE1267:AH1267"/>
    <mergeCell ref="A1266:J1266"/>
    <mergeCell ref="K1266:N1266"/>
    <mergeCell ref="O1266:R1266"/>
    <mergeCell ref="S1266:V1266"/>
    <mergeCell ref="W1266:Z1266"/>
    <mergeCell ref="AA1266:AD1266"/>
    <mergeCell ref="A1270:AH1270"/>
    <mergeCell ref="AE1268:AH1268"/>
    <mergeCell ref="A1242:AH1243"/>
    <mergeCell ref="A1247:N1249"/>
    <mergeCell ref="O1247:AH1247"/>
    <mergeCell ref="O1248:X1249"/>
    <mergeCell ref="Y1248:AH1249"/>
    <mergeCell ref="A1250:N1250"/>
    <mergeCell ref="O1250:X1250"/>
    <mergeCell ref="Y1250:AH1250"/>
    <mergeCell ref="S1264:V1265"/>
    <mergeCell ref="W1264:Z1265"/>
    <mergeCell ref="AA1264:AD1265"/>
    <mergeCell ref="AE1264:AH1265"/>
    <mergeCell ref="A1255:N1255"/>
    <mergeCell ref="O1255:X1255"/>
    <mergeCell ref="Y1255:AH1255"/>
    <mergeCell ref="A1262:J1265"/>
    <mergeCell ref="A1276:S1276"/>
    <mergeCell ref="T1276:AH1276"/>
    <mergeCell ref="A1277:S1277"/>
    <mergeCell ref="T1277:AH1277"/>
    <mergeCell ref="A1284:AH1284"/>
    <mergeCell ref="A1286:AH1286"/>
    <mergeCell ref="A1283:AH1283"/>
    <mergeCell ref="A1272:AH1272"/>
    <mergeCell ref="A1274:S1274"/>
    <mergeCell ref="T1274:AH1274"/>
    <mergeCell ref="A1275:S1275"/>
    <mergeCell ref="T1275:AH1275"/>
    <mergeCell ref="A1268:J1268"/>
    <mergeCell ref="K1268:N1268"/>
    <mergeCell ref="O1268:R1268"/>
    <mergeCell ref="S1268:V1268"/>
    <mergeCell ref="W1268:Z1268"/>
    <mergeCell ref="AA1268:AD1268"/>
    <mergeCell ref="A1282:AH1282"/>
    <mergeCell ref="A1315:R1315"/>
    <mergeCell ref="S1315:Z1315"/>
    <mergeCell ref="AA1315:AH1315"/>
    <mergeCell ref="A1316:R1316"/>
    <mergeCell ref="S1316:Z1316"/>
    <mergeCell ref="AA1316:AH1316"/>
    <mergeCell ref="A1288:AH1289"/>
    <mergeCell ref="A1291:AH1292"/>
    <mergeCell ref="A1294:AH1294"/>
    <mergeCell ref="A1313:R1314"/>
    <mergeCell ref="S1313:Z1314"/>
    <mergeCell ref="AA1313:AH1314"/>
    <mergeCell ref="A1300:AH1300"/>
    <mergeCell ref="A1302:AH1303"/>
    <mergeCell ref="A1307:AH1307"/>
    <mergeCell ref="A1309:AH1309"/>
    <mergeCell ref="A1311:AH1311"/>
    <mergeCell ref="A1332:AH1333"/>
    <mergeCell ref="A1323:R1323"/>
    <mergeCell ref="S1323:Z1323"/>
    <mergeCell ref="AA1323:AH1323"/>
    <mergeCell ref="A1321:R1321"/>
    <mergeCell ref="S1321:Z1321"/>
    <mergeCell ref="AA1321:AH1321"/>
    <mergeCell ref="A1322:R1322"/>
    <mergeCell ref="S1322:Z1322"/>
    <mergeCell ref="AA1322:AH1322"/>
    <mergeCell ref="A1319:R1319"/>
    <mergeCell ref="S1319:Z1319"/>
    <mergeCell ref="AA1319:AH1319"/>
    <mergeCell ref="A1320:R1320"/>
    <mergeCell ref="S1320:Z1320"/>
    <mergeCell ref="AA1320:AH1320"/>
    <mergeCell ref="A1317:R1317"/>
    <mergeCell ref="S1317:Z1317"/>
    <mergeCell ref="AA1317:AH1317"/>
    <mergeCell ref="A1318:R1318"/>
    <mergeCell ref="S1318:Z1318"/>
    <mergeCell ref="AA1318:AH1318"/>
    <mergeCell ref="AE1337:AH1337"/>
    <mergeCell ref="A1338:J1338"/>
    <mergeCell ref="K1338:N1338"/>
    <mergeCell ref="O1338:R1338"/>
    <mergeCell ref="S1338:V1338"/>
    <mergeCell ref="W1338:Z1338"/>
    <mergeCell ref="AA1338:AD1338"/>
    <mergeCell ref="AE1338:AH1338"/>
    <mergeCell ref="A1337:J1337"/>
    <mergeCell ref="K1337:N1337"/>
    <mergeCell ref="O1337:R1337"/>
    <mergeCell ref="S1337:V1337"/>
    <mergeCell ref="W1337:Z1337"/>
    <mergeCell ref="AA1337:AD1337"/>
    <mergeCell ref="A1335:J1336"/>
    <mergeCell ref="K1335:R1335"/>
    <mergeCell ref="S1335:Z1335"/>
    <mergeCell ref="AA1335:AH1335"/>
    <mergeCell ref="K1336:N1336"/>
    <mergeCell ref="O1336:R1336"/>
    <mergeCell ref="S1336:V1336"/>
    <mergeCell ref="W1336:Z1336"/>
    <mergeCell ref="AA1336:AD1336"/>
    <mergeCell ref="AE1336:AH1336"/>
    <mergeCell ref="AE1341:AH1341"/>
    <mergeCell ref="A1342:J1342"/>
    <mergeCell ref="K1342:N1342"/>
    <mergeCell ref="O1342:R1342"/>
    <mergeCell ref="S1342:V1342"/>
    <mergeCell ref="W1342:Z1342"/>
    <mergeCell ref="AA1342:AD1342"/>
    <mergeCell ref="AE1342:AH1342"/>
    <mergeCell ref="A1341:J1341"/>
    <mergeCell ref="K1341:N1341"/>
    <mergeCell ref="O1341:R1341"/>
    <mergeCell ref="S1341:V1341"/>
    <mergeCell ref="W1341:Z1341"/>
    <mergeCell ref="AA1341:AD1341"/>
    <mergeCell ref="AE1339:AH1339"/>
    <mergeCell ref="A1340:J1340"/>
    <mergeCell ref="K1340:N1340"/>
    <mergeCell ref="O1340:R1340"/>
    <mergeCell ref="S1340:V1340"/>
    <mergeCell ref="W1340:Z1340"/>
    <mergeCell ref="AA1340:AD1340"/>
    <mergeCell ref="AE1340:AH1340"/>
    <mergeCell ref="A1339:J1339"/>
    <mergeCell ref="K1339:N1339"/>
    <mergeCell ref="O1339:R1339"/>
    <mergeCell ref="S1339:V1339"/>
    <mergeCell ref="W1339:Z1339"/>
    <mergeCell ref="AA1339:AD1339"/>
    <mergeCell ref="A1354:I1354"/>
    <mergeCell ref="J1354:N1354"/>
    <mergeCell ref="O1354:S1354"/>
    <mergeCell ref="T1354:X1354"/>
    <mergeCell ref="Y1354:AC1354"/>
    <mergeCell ref="AD1354:AH1354"/>
    <mergeCell ref="A1353:I1353"/>
    <mergeCell ref="J1353:N1353"/>
    <mergeCell ref="O1353:S1353"/>
    <mergeCell ref="T1353:X1353"/>
    <mergeCell ref="Y1353:AC1353"/>
    <mergeCell ref="AD1353:AH1353"/>
    <mergeCell ref="A1344:AH1345"/>
    <mergeCell ref="A1351:I1352"/>
    <mergeCell ref="J1351:N1351"/>
    <mergeCell ref="O1351:X1351"/>
    <mergeCell ref="Y1351:AH1351"/>
    <mergeCell ref="J1352:N1352"/>
    <mergeCell ref="O1352:S1352"/>
    <mergeCell ref="T1352:X1352"/>
    <mergeCell ref="Y1352:AC1352"/>
    <mergeCell ref="AD1352:AH1352"/>
    <mergeCell ref="A1357:I1357"/>
    <mergeCell ref="J1357:N1357"/>
    <mergeCell ref="O1357:S1357"/>
    <mergeCell ref="T1357:X1357"/>
    <mergeCell ref="Y1357:AC1357"/>
    <mergeCell ref="AD1357:AH1357"/>
    <mergeCell ref="A1356:I1356"/>
    <mergeCell ref="J1356:N1356"/>
    <mergeCell ref="O1356:S1356"/>
    <mergeCell ref="T1356:X1356"/>
    <mergeCell ref="Y1356:AC1356"/>
    <mergeCell ref="AD1356:AH1356"/>
    <mergeCell ref="A1355:I1355"/>
    <mergeCell ref="J1355:N1355"/>
    <mergeCell ref="O1355:S1355"/>
    <mergeCell ref="T1355:X1355"/>
    <mergeCell ref="Y1355:AC1355"/>
    <mergeCell ref="AD1355:AH1355"/>
    <mergeCell ref="A1360:I1360"/>
    <mergeCell ref="J1360:N1360"/>
    <mergeCell ref="O1360:S1360"/>
    <mergeCell ref="T1360:X1360"/>
    <mergeCell ref="Y1360:AC1360"/>
    <mergeCell ref="AD1360:AH1360"/>
    <mergeCell ref="A1359:I1359"/>
    <mergeCell ref="J1359:N1359"/>
    <mergeCell ref="O1359:S1359"/>
    <mergeCell ref="T1359:X1359"/>
    <mergeCell ref="Y1359:AC1359"/>
    <mergeCell ref="AD1359:AH1359"/>
    <mergeCell ref="A1358:I1358"/>
    <mergeCell ref="J1358:N1358"/>
    <mergeCell ref="O1358:S1358"/>
    <mergeCell ref="T1358:X1358"/>
    <mergeCell ref="Y1358:AC1358"/>
    <mergeCell ref="AD1358:AH1358"/>
    <mergeCell ref="A1367:AH1368"/>
    <mergeCell ref="A1370:P1370"/>
    <mergeCell ref="Q1370:Y1370"/>
    <mergeCell ref="Z1370:AH1370"/>
    <mergeCell ref="A1371:P1371"/>
    <mergeCell ref="Q1371:Y1371"/>
    <mergeCell ref="Z1371:AH1371"/>
    <mergeCell ref="A1362:I1362"/>
    <mergeCell ref="J1362:N1362"/>
    <mergeCell ref="O1362:S1362"/>
    <mergeCell ref="T1362:X1362"/>
    <mergeCell ref="Y1362:AC1362"/>
    <mergeCell ref="AD1362:AH1362"/>
    <mergeCell ref="A1361:I1361"/>
    <mergeCell ref="J1361:N1361"/>
    <mergeCell ref="O1361:S1361"/>
    <mergeCell ref="T1361:X1361"/>
    <mergeCell ref="Y1361:AC1361"/>
    <mergeCell ref="AD1361:AH1361"/>
    <mergeCell ref="A1374:P1374"/>
    <mergeCell ref="Q1374:Y1374"/>
    <mergeCell ref="Z1374:AH1374"/>
    <mergeCell ref="A1375:P1375"/>
    <mergeCell ref="Q1375:Y1375"/>
    <mergeCell ref="Z1375:AH1375"/>
    <mergeCell ref="A1378:P1378"/>
    <mergeCell ref="A1379:P1379"/>
    <mergeCell ref="A1380:P1380"/>
    <mergeCell ref="A1381:P1381"/>
    <mergeCell ref="Q1378:Y1378"/>
    <mergeCell ref="Q1379:Y1379"/>
    <mergeCell ref="Q1380:Y1380"/>
    <mergeCell ref="Q1381:Y1381"/>
    <mergeCell ref="Z1378:AH1378"/>
    <mergeCell ref="Z1379:AH1379"/>
    <mergeCell ref="A1372:P1372"/>
    <mergeCell ref="Q1372:Y1372"/>
    <mergeCell ref="Z1372:AH1372"/>
    <mergeCell ref="A1373:P1373"/>
    <mergeCell ref="Q1373:Y1373"/>
    <mergeCell ref="Z1373:AH1373"/>
    <mergeCell ref="A1384:P1384"/>
    <mergeCell ref="Q1384:Y1384"/>
    <mergeCell ref="Z1384:AH1384"/>
    <mergeCell ref="A1385:P1385"/>
    <mergeCell ref="Q1385:Y1385"/>
    <mergeCell ref="Z1385:AH1385"/>
    <mergeCell ref="A1382:P1382"/>
    <mergeCell ref="Q1382:Y1382"/>
    <mergeCell ref="Z1382:AH1382"/>
    <mergeCell ref="A1383:P1383"/>
    <mergeCell ref="Q1383:Y1383"/>
    <mergeCell ref="Z1383:AH1383"/>
    <mergeCell ref="A1376:P1376"/>
    <mergeCell ref="Q1376:Y1376"/>
    <mergeCell ref="Z1376:AH1376"/>
    <mergeCell ref="A1377:P1377"/>
    <mergeCell ref="Q1377:Y1377"/>
    <mergeCell ref="Z1377:AH1377"/>
    <mergeCell ref="Z1380:AH1380"/>
    <mergeCell ref="Z1381:AH1381"/>
    <mergeCell ref="A1390:P1390"/>
    <mergeCell ref="Q1390:Y1390"/>
    <mergeCell ref="Z1390:AH1390"/>
    <mergeCell ref="A1391:P1391"/>
    <mergeCell ref="Q1391:Y1391"/>
    <mergeCell ref="Z1391:AH1391"/>
    <mergeCell ref="A1395:AH1395"/>
    <mergeCell ref="A1388:P1388"/>
    <mergeCell ref="Q1388:Y1388"/>
    <mergeCell ref="Z1388:AH1388"/>
    <mergeCell ref="A1389:P1389"/>
    <mergeCell ref="Q1389:Y1389"/>
    <mergeCell ref="Z1389:AH1389"/>
    <mergeCell ref="A1386:P1386"/>
    <mergeCell ref="Q1386:Y1386"/>
    <mergeCell ref="Z1386:AH1386"/>
    <mergeCell ref="A1387:P1387"/>
    <mergeCell ref="Q1387:Y1387"/>
    <mergeCell ref="Z1387:AH1387"/>
    <mergeCell ref="A1399:P1399"/>
    <mergeCell ref="Q1399:Y1399"/>
    <mergeCell ref="Z1399:AH1399"/>
    <mergeCell ref="A1400:P1400"/>
    <mergeCell ref="Q1400:Y1400"/>
    <mergeCell ref="Z1400:AH1400"/>
    <mergeCell ref="A1397:P1397"/>
    <mergeCell ref="Q1397:Y1397"/>
    <mergeCell ref="Z1397:AH1397"/>
    <mergeCell ref="A1398:P1398"/>
    <mergeCell ref="Q1398:Y1398"/>
    <mergeCell ref="Z1398:AH1398"/>
    <mergeCell ref="A1392:P1392"/>
    <mergeCell ref="Q1392:Y1392"/>
    <mergeCell ref="Z1392:AH1392"/>
    <mergeCell ref="A1393:P1393"/>
    <mergeCell ref="Q1393:Y1393"/>
    <mergeCell ref="Z1393:AH1393"/>
    <mergeCell ref="AB1412:AH1412"/>
    <mergeCell ref="A1413:T1413"/>
    <mergeCell ref="U1413:AA1413"/>
    <mergeCell ref="AB1413:AH1413"/>
    <mergeCell ref="A1410:AH1410"/>
    <mergeCell ref="A1403:P1403"/>
    <mergeCell ref="Q1403:Y1403"/>
    <mergeCell ref="Z1403:AH1403"/>
    <mergeCell ref="A1404:P1404"/>
    <mergeCell ref="Q1404:Y1404"/>
    <mergeCell ref="Z1404:AH1404"/>
    <mergeCell ref="A1401:P1401"/>
    <mergeCell ref="Q1401:Y1401"/>
    <mergeCell ref="Z1401:AH1401"/>
    <mergeCell ref="A1402:P1402"/>
    <mergeCell ref="Q1402:Y1402"/>
    <mergeCell ref="Z1402:AH1402"/>
    <mergeCell ref="A1442:T1442"/>
    <mergeCell ref="U1442:AA1442"/>
    <mergeCell ref="AB1442:AH1442"/>
    <mergeCell ref="A1452:AH1452"/>
    <mergeCell ref="A1458:R1458"/>
    <mergeCell ref="S1458:Z1458"/>
    <mergeCell ref="AA1458:AH1458"/>
    <mergeCell ref="AB1427:AH1427"/>
    <mergeCell ref="A1418:T1418"/>
    <mergeCell ref="U1418:AA1418"/>
    <mergeCell ref="AB1418:AH1418"/>
    <mergeCell ref="A1420:AH1421"/>
    <mergeCell ref="A1423:T1424"/>
    <mergeCell ref="U1423:AA1424"/>
    <mergeCell ref="AB1423:AH1424"/>
    <mergeCell ref="A1416:T1416"/>
    <mergeCell ref="U1416:AA1416"/>
    <mergeCell ref="AB1416:AH1416"/>
    <mergeCell ref="A1417:T1417"/>
    <mergeCell ref="U1417:AA1417"/>
    <mergeCell ref="AB1417:AH1417"/>
    <mergeCell ref="A1432:T1432"/>
    <mergeCell ref="A1436:T1436"/>
    <mergeCell ref="U1432:AA1432"/>
    <mergeCell ref="U1436:AA1436"/>
    <mergeCell ref="AB1432:AH1432"/>
    <mergeCell ref="AB1436:AH1436"/>
    <mergeCell ref="A1429:T1429"/>
    <mergeCell ref="U1429:AA1429"/>
    <mergeCell ref="AB1429:AH1429"/>
    <mergeCell ref="A1437:T1437"/>
    <mergeCell ref="U1437:AA1437"/>
    <mergeCell ref="A1447:T1447"/>
    <mergeCell ref="U1447:AA1447"/>
    <mergeCell ref="AB1447:AH1447"/>
    <mergeCell ref="A1448:T1448"/>
    <mergeCell ref="U1448:AA1448"/>
    <mergeCell ref="AB1448:AH1448"/>
    <mergeCell ref="A1464:R1464"/>
    <mergeCell ref="S1464:Z1464"/>
    <mergeCell ref="AA1464:AH1464"/>
    <mergeCell ref="A1445:T1445"/>
    <mergeCell ref="U1445:AA1445"/>
    <mergeCell ref="AB1445:AH1445"/>
    <mergeCell ref="A1446:T1446"/>
    <mergeCell ref="U1446:AA1446"/>
    <mergeCell ref="AB1446:AH1446"/>
    <mergeCell ref="A1443:T1443"/>
    <mergeCell ref="U1443:AA1443"/>
    <mergeCell ref="AB1443:AH1443"/>
    <mergeCell ref="A1444:T1444"/>
    <mergeCell ref="U1444:AA1444"/>
    <mergeCell ref="AB1444:AH1444"/>
    <mergeCell ref="A1462:R1462"/>
    <mergeCell ref="S1462:Z1462"/>
    <mergeCell ref="AA1462:AH1462"/>
    <mergeCell ref="A1463:R1463"/>
    <mergeCell ref="S1463:Z1463"/>
    <mergeCell ref="AA1463:AH1463"/>
    <mergeCell ref="A1460:R1460"/>
    <mergeCell ref="S1460:Z1460"/>
    <mergeCell ref="AA1460:AH1460"/>
    <mergeCell ref="A1461:R1461"/>
    <mergeCell ref="S1461:Z1461"/>
    <mergeCell ref="AA1461:AH1461"/>
    <mergeCell ref="A1459:R1459"/>
    <mergeCell ref="S1459:Z1459"/>
    <mergeCell ref="AA1459:AH1459"/>
    <mergeCell ref="A1449:T1449"/>
    <mergeCell ref="U1449:AA1449"/>
    <mergeCell ref="AB1449:AH1449"/>
    <mergeCell ref="A1450:T1450"/>
    <mergeCell ref="U1450:AA1450"/>
    <mergeCell ref="AB1450:AH1450"/>
    <mergeCell ref="AF1475:AH1475"/>
    <mergeCell ref="A1476:N1476"/>
    <mergeCell ref="O1476:R1476"/>
    <mergeCell ref="S1476:U1476"/>
    <mergeCell ref="V1476:X1476"/>
    <mergeCell ref="Y1476:AB1476"/>
    <mergeCell ref="AC1476:AE1476"/>
    <mergeCell ref="AF1476:AH1476"/>
    <mergeCell ref="A1475:N1475"/>
    <mergeCell ref="O1475:R1475"/>
    <mergeCell ref="S1475:U1475"/>
    <mergeCell ref="V1475:X1475"/>
    <mergeCell ref="Y1475:AB1475"/>
    <mergeCell ref="AC1475:AE1475"/>
    <mergeCell ref="AC1473:AE1473"/>
    <mergeCell ref="AF1473:AH1473"/>
    <mergeCell ref="A1474:N1474"/>
    <mergeCell ref="O1474:R1474"/>
    <mergeCell ref="S1474:U1474"/>
    <mergeCell ref="V1474:X1474"/>
    <mergeCell ref="Y1474:AB1474"/>
    <mergeCell ref="AC1474:AE1474"/>
    <mergeCell ref="AF1474:AH1474"/>
    <mergeCell ref="A1472:N1473"/>
    <mergeCell ref="O1472:X1472"/>
    <mergeCell ref="Y1472:AH1472"/>
    <mergeCell ref="O1473:R1473"/>
    <mergeCell ref="S1473:U1473"/>
    <mergeCell ref="V1473:X1473"/>
    <mergeCell ref="Y1473:AB1473"/>
    <mergeCell ref="AF1479:AH1479"/>
    <mergeCell ref="A1480:N1480"/>
    <mergeCell ref="O1480:R1480"/>
    <mergeCell ref="S1480:U1480"/>
    <mergeCell ref="V1480:X1480"/>
    <mergeCell ref="Y1480:AB1480"/>
    <mergeCell ref="AC1480:AE1480"/>
    <mergeCell ref="AF1480:AH1480"/>
    <mergeCell ref="A1479:N1479"/>
    <mergeCell ref="O1479:R1479"/>
    <mergeCell ref="S1479:U1479"/>
    <mergeCell ref="V1479:X1479"/>
    <mergeCell ref="Y1479:AB1479"/>
    <mergeCell ref="AC1479:AE1479"/>
    <mergeCell ref="AF1477:AH1477"/>
    <mergeCell ref="A1478:N1478"/>
    <mergeCell ref="O1478:R1478"/>
    <mergeCell ref="S1478:U1478"/>
    <mergeCell ref="V1478:X1478"/>
    <mergeCell ref="Y1478:AB1478"/>
    <mergeCell ref="AC1478:AE1478"/>
    <mergeCell ref="AF1478:AH1478"/>
    <mergeCell ref="A1477:N1477"/>
    <mergeCell ref="O1477:R1477"/>
    <mergeCell ref="S1477:U1477"/>
    <mergeCell ref="V1477:X1477"/>
    <mergeCell ref="Y1477:AB1477"/>
    <mergeCell ref="AC1477:AE1477"/>
    <mergeCell ref="AF1483:AH1483"/>
    <mergeCell ref="A1484:N1484"/>
    <mergeCell ref="O1484:R1484"/>
    <mergeCell ref="S1484:U1484"/>
    <mergeCell ref="V1484:X1484"/>
    <mergeCell ref="Y1484:AB1484"/>
    <mergeCell ref="AC1484:AE1484"/>
    <mergeCell ref="AF1484:AH1484"/>
    <mergeCell ref="A1483:N1483"/>
    <mergeCell ref="O1483:R1483"/>
    <mergeCell ref="S1483:U1483"/>
    <mergeCell ref="V1483:X1483"/>
    <mergeCell ref="Y1483:AB1483"/>
    <mergeCell ref="AC1483:AE1483"/>
    <mergeCell ref="AF1481:AH1481"/>
    <mergeCell ref="A1482:N1482"/>
    <mergeCell ref="O1482:R1482"/>
    <mergeCell ref="S1482:U1482"/>
    <mergeCell ref="V1482:X1482"/>
    <mergeCell ref="Y1482:AB1482"/>
    <mergeCell ref="AC1482:AE1482"/>
    <mergeCell ref="AF1482:AH1482"/>
    <mergeCell ref="A1481:N1481"/>
    <mergeCell ref="O1481:R1481"/>
    <mergeCell ref="S1481:U1481"/>
    <mergeCell ref="V1481:X1481"/>
    <mergeCell ref="Y1481:AB1481"/>
    <mergeCell ref="AC1481:AE1481"/>
    <mergeCell ref="K1499:V1499"/>
    <mergeCell ref="W1499:AH1499"/>
    <mergeCell ref="A1488:AH1488"/>
    <mergeCell ref="A1491:AH1492"/>
    <mergeCell ref="A1494:AH1494"/>
    <mergeCell ref="A1496:J1499"/>
    <mergeCell ref="K1496:V1496"/>
    <mergeCell ref="W1496:AH1496"/>
    <mergeCell ref="K1497:V1497"/>
    <mergeCell ref="W1497:AH1497"/>
    <mergeCell ref="AF1485:AH1485"/>
    <mergeCell ref="A1486:N1486"/>
    <mergeCell ref="O1486:R1486"/>
    <mergeCell ref="S1486:U1486"/>
    <mergeCell ref="V1486:X1486"/>
    <mergeCell ref="Y1486:AB1486"/>
    <mergeCell ref="AC1486:AE1486"/>
    <mergeCell ref="AF1486:AH1486"/>
    <mergeCell ref="A1485:N1485"/>
    <mergeCell ref="O1485:R1485"/>
    <mergeCell ref="S1485:U1485"/>
    <mergeCell ref="V1485:X1485"/>
    <mergeCell ref="Y1485:AB1485"/>
    <mergeCell ref="AC1485:AE1485"/>
    <mergeCell ref="I1502:J1502"/>
    <mergeCell ref="A1500:J1500"/>
    <mergeCell ref="K1500:V1500"/>
    <mergeCell ref="W1500:AH1500"/>
    <mergeCell ref="A1501:H1502"/>
    <mergeCell ref="I1501:J1501"/>
    <mergeCell ref="AA1505:AD1505"/>
    <mergeCell ref="AE1505:AH1505"/>
    <mergeCell ref="I1506:J1506"/>
    <mergeCell ref="K1506:N1506"/>
    <mergeCell ref="O1506:R1506"/>
    <mergeCell ref="S1506:V1506"/>
    <mergeCell ref="W1506:Z1506"/>
    <mergeCell ref="AA1506:AD1506"/>
    <mergeCell ref="AE1506:AH1506"/>
    <mergeCell ref="A1505:H1506"/>
    <mergeCell ref="I1505:J1505"/>
    <mergeCell ref="K1505:N1505"/>
    <mergeCell ref="O1505:R1505"/>
    <mergeCell ref="S1505:V1505"/>
    <mergeCell ref="W1505:Z1505"/>
    <mergeCell ref="AA1503:AD1503"/>
    <mergeCell ref="AE1503:AH1503"/>
    <mergeCell ref="I1504:J1504"/>
    <mergeCell ref="K1504:N1504"/>
    <mergeCell ref="O1504:R1504"/>
    <mergeCell ref="S1504:V1504"/>
    <mergeCell ref="W1504:Z1504"/>
    <mergeCell ref="AA1504:AD1504"/>
    <mergeCell ref="AE1504:AH1504"/>
    <mergeCell ref="A1503:H1504"/>
    <mergeCell ref="I1503:J1503"/>
    <mergeCell ref="K1503:N1503"/>
    <mergeCell ref="O1503:R1503"/>
    <mergeCell ref="S1503:V1503"/>
    <mergeCell ref="W1503:Z1503"/>
    <mergeCell ref="AA1509:AD1509"/>
    <mergeCell ref="AE1509:AH1509"/>
    <mergeCell ref="I1510:J1510"/>
    <mergeCell ref="K1510:N1510"/>
    <mergeCell ref="O1510:R1510"/>
    <mergeCell ref="S1510:V1510"/>
    <mergeCell ref="W1510:Z1510"/>
    <mergeCell ref="AA1510:AD1510"/>
    <mergeCell ref="AE1510:AH1510"/>
    <mergeCell ref="A1509:H1510"/>
    <mergeCell ref="I1509:J1509"/>
    <mergeCell ref="K1509:N1509"/>
    <mergeCell ref="O1509:R1509"/>
    <mergeCell ref="S1509:V1509"/>
    <mergeCell ref="W1509:Z1509"/>
    <mergeCell ref="AA1507:AD1507"/>
    <mergeCell ref="AE1507:AH1507"/>
    <mergeCell ref="I1508:J1508"/>
    <mergeCell ref="K1508:N1508"/>
    <mergeCell ref="O1508:R1508"/>
    <mergeCell ref="S1508:V1508"/>
    <mergeCell ref="W1508:Z1508"/>
    <mergeCell ref="AA1508:AD1508"/>
    <mergeCell ref="AE1508:AH1508"/>
    <mergeCell ref="A1507:H1508"/>
    <mergeCell ref="I1507:J1507"/>
    <mergeCell ref="K1507:N1507"/>
    <mergeCell ref="O1507:R1507"/>
    <mergeCell ref="S1507:V1507"/>
    <mergeCell ref="W1507:Z1507"/>
    <mergeCell ref="D1515:AH1515"/>
    <mergeCell ref="A1518:AH1518"/>
    <mergeCell ref="A1519:AH1519"/>
    <mergeCell ref="AA1511:AD1511"/>
    <mergeCell ref="AE1511:AH1511"/>
    <mergeCell ref="I1512:J1512"/>
    <mergeCell ref="K1512:N1512"/>
    <mergeCell ref="O1512:R1512"/>
    <mergeCell ref="S1512:V1512"/>
    <mergeCell ref="W1512:Z1512"/>
    <mergeCell ref="AA1512:AD1512"/>
    <mergeCell ref="AE1512:AH1512"/>
    <mergeCell ref="A1511:H1512"/>
    <mergeCell ref="I1511:J1511"/>
    <mergeCell ref="K1511:N1511"/>
    <mergeCell ref="O1511:R1511"/>
    <mergeCell ref="S1511:V1511"/>
    <mergeCell ref="W1511:Z1511"/>
    <mergeCell ref="S1527:Z1527"/>
    <mergeCell ref="AA1527:AH1527"/>
    <mergeCell ref="S1528:Z1528"/>
    <mergeCell ref="AA1528:AH1528"/>
    <mergeCell ref="S1525:Z1525"/>
    <mergeCell ref="AA1525:AH1525"/>
    <mergeCell ref="S1526:Z1526"/>
    <mergeCell ref="AA1526:AH1526"/>
    <mergeCell ref="A1520:AH1521"/>
    <mergeCell ref="S1523:AH1523"/>
    <mergeCell ref="S1524:Z1524"/>
    <mergeCell ref="AA1524:AH1524"/>
    <mergeCell ref="A1525:R1525"/>
    <mergeCell ref="A1526:R1526"/>
    <mergeCell ref="A1527:R1527"/>
    <mergeCell ref="A1528:R1528"/>
    <mergeCell ref="A1523:R1524"/>
    <mergeCell ref="A1535:AH1535"/>
    <mergeCell ref="A1537:F1537"/>
    <mergeCell ref="H1537:AH1537"/>
    <mergeCell ref="B1538:D1538"/>
    <mergeCell ref="E1538:I1538"/>
    <mergeCell ref="B1539:D1539"/>
    <mergeCell ref="E1539:I1539"/>
    <mergeCell ref="S1531:Z1531"/>
    <mergeCell ref="AA1531:AH1531"/>
    <mergeCell ref="S1532:Z1532"/>
    <mergeCell ref="AA1532:AH1532"/>
    <mergeCell ref="S1529:Z1529"/>
    <mergeCell ref="AA1529:AH1529"/>
    <mergeCell ref="S1530:Z1530"/>
    <mergeCell ref="AA1530:AH1530"/>
    <mergeCell ref="A1529:R1529"/>
    <mergeCell ref="A1530:R1530"/>
    <mergeCell ref="A1531:R1531"/>
    <mergeCell ref="A1532:R1532"/>
    <mergeCell ref="A1536:H1536"/>
    <mergeCell ref="I1536:K1536"/>
    <mergeCell ref="AD1536:AH1536"/>
    <mergeCell ref="Z1536:AC1536"/>
    <mergeCell ref="U1536:Y1536"/>
    <mergeCell ref="R1536:T1536"/>
    <mergeCell ref="L1536:Q1536"/>
    <mergeCell ref="B1546:D1546"/>
    <mergeCell ref="E1546:I1546"/>
    <mergeCell ref="B1547:D1547"/>
    <mergeCell ref="E1547:I1547"/>
    <mergeCell ref="B1548:D1548"/>
    <mergeCell ref="E1548:I1548"/>
    <mergeCell ref="B1543:D1543"/>
    <mergeCell ref="E1543:I1543"/>
    <mergeCell ref="B1544:D1544"/>
    <mergeCell ref="E1544:I1544"/>
    <mergeCell ref="B1545:D1545"/>
    <mergeCell ref="E1545:I1545"/>
    <mergeCell ref="B1540:D1540"/>
    <mergeCell ref="E1540:I1540"/>
    <mergeCell ref="B1541:D1541"/>
    <mergeCell ref="E1541:I1541"/>
    <mergeCell ref="B1542:D1542"/>
    <mergeCell ref="E1542:I1542"/>
    <mergeCell ref="A1569:C1569"/>
    <mergeCell ref="D1569:W1569"/>
    <mergeCell ref="Y1569:AC1569"/>
    <mergeCell ref="AD1569:AH1569"/>
    <mergeCell ref="A1570:C1570"/>
    <mergeCell ref="D1570:W1570"/>
    <mergeCell ref="Y1570:AC1570"/>
    <mergeCell ref="AD1570:AH1570"/>
    <mergeCell ref="A1567:C1567"/>
    <mergeCell ref="D1567:W1567"/>
    <mergeCell ref="Y1567:AC1567"/>
    <mergeCell ref="AD1567:AH1567"/>
    <mergeCell ref="A1568:C1568"/>
    <mergeCell ref="D1568:W1568"/>
    <mergeCell ref="Y1568:AC1568"/>
    <mergeCell ref="AD1568:AH1568"/>
    <mergeCell ref="B1549:D1549"/>
    <mergeCell ref="E1549:I1549"/>
    <mergeCell ref="D1553:AH1554"/>
    <mergeCell ref="A1556:AH1557"/>
    <mergeCell ref="A1564:C1566"/>
    <mergeCell ref="D1564:W1566"/>
    <mergeCell ref="X1564:X1566"/>
    <mergeCell ref="Y1564:AC1566"/>
    <mergeCell ref="AD1564:AH1566"/>
    <mergeCell ref="A1550:H1550"/>
    <mergeCell ref="I1550:K1550"/>
    <mergeCell ref="L1550:Q1550"/>
    <mergeCell ref="R1550:T1550"/>
    <mergeCell ref="U1550:Y1550"/>
    <mergeCell ref="Z1550:AC1550"/>
    <mergeCell ref="AD1550:AH1550"/>
    <mergeCell ref="A1575:C1575"/>
    <mergeCell ref="D1575:W1575"/>
    <mergeCell ref="Y1575:AC1575"/>
    <mergeCell ref="AD1575:AH1575"/>
    <mergeCell ref="A1576:C1576"/>
    <mergeCell ref="D1576:W1576"/>
    <mergeCell ref="Y1576:AC1576"/>
    <mergeCell ref="AD1576:AH1576"/>
    <mergeCell ref="A1573:C1573"/>
    <mergeCell ref="D1573:W1573"/>
    <mergeCell ref="Y1573:AC1573"/>
    <mergeCell ref="AD1573:AH1573"/>
    <mergeCell ref="A1574:C1574"/>
    <mergeCell ref="D1574:W1574"/>
    <mergeCell ref="Y1574:AC1574"/>
    <mergeCell ref="AD1574:AH1574"/>
    <mergeCell ref="A1571:C1571"/>
    <mergeCell ref="D1571:W1571"/>
    <mergeCell ref="Y1571:AC1571"/>
    <mergeCell ref="AD1571:AH1571"/>
    <mergeCell ref="A1572:C1572"/>
    <mergeCell ref="D1572:W1572"/>
    <mergeCell ref="Y1572:AC1572"/>
    <mergeCell ref="AD1572:AH1572"/>
    <mergeCell ref="A1579:C1580"/>
    <mergeCell ref="D1579:W1580"/>
    <mergeCell ref="X1579:X1580"/>
    <mergeCell ref="Y1579:AC1580"/>
    <mergeCell ref="AD1579:AH1580"/>
    <mergeCell ref="A1581:C1582"/>
    <mergeCell ref="D1581:W1582"/>
    <mergeCell ref="X1581:X1582"/>
    <mergeCell ref="Y1581:AC1582"/>
    <mergeCell ref="AD1581:AH1582"/>
    <mergeCell ref="A1577:C1577"/>
    <mergeCell ref="D1577:W1577"/>
    <mergeCell ref="Y1577:AC1577"/>
    <mergeCell ref="AD1577:AH1577"/>
    <mergeCell ref="A1578:C1578"/>
    <mergeCell ref="D1578:W1578"/>
    <mergeCell ref="Y1578:AC1578"/>
    <mergeCell ref="AD1578:AH1578"/>
    <mergeCell ref="A1586:C1586"/>
    <mergeCell ref="D1586:W1586"/>
    <mergeCell ref="Y1586:AC1586"/>
    <mergeCell ref="AD1586:AH1586"/>
    <mergeCell ref="A1587:C1587"/>
    <mergeCell ref="D1587:W1587"/>
    <mergeCell ref="Y1587:AC1587"/>
    <mergeCell ref="AD1587:AH1587"/>
    <mergeCell ref="A1583:C1584"/>
    <mergeCell ref="D1583:W1584"/>
    <mergeCell ref="X1583:X1584"/>
    <mergeCell ref="Y1583:AC1584"/>
    <mergeCell ref="AD1583:AH1584"/>
    <mergeCell ref="A1585:C1585"/>
    <mergeCell ref="D1585:W1585"/>
    <mergeCell ref="Y1585:AC1585"/>
    <mergeCell ref="AD1585:AH1585"/>
    <mergeCell ref="A1590:C1591"/>
    <mergeCell ref="D1590:W1591"/>
    <mergeCell ref="X1590:X1591"/>
    <mergeCell ref="Y1590:AC1591"/>
    <mergeCell ref="AD1590:AH1591"/>
    <mergeCell ref="A1592:C1593"/>
    <mergeCell ref="D1592:W1593"/>
    <mergeCell ref="X1592:X1593"/>
    <mergeCell ref="Y1592:AC1593"/>
    <mergeCell ref="AD1592:AH1593"/>
    <mergeCell ref="A1588:C1588"/>
    <mergeCell ref="D1588:W1588"/>
    <mergeCell ref="Y1588:AC1588"/>
    <mergeCell ref="AD1588:AH1588"/>
    <mergeCell ref="A1589:C1589"/>
    <mergeCell ref="D1589:W1589"/>
    <mergeCell ref="Y1589:AC1589"/>
    <mergeCell ref="AD1589:AH1589"/>
    <mergeCell ref="A1596:C1597"/>
    <mergeCell ref="D1596:W1597"/>
    <mergeCell ref="X1596:X1597"/>
    <mergeCell ref="Y1596:AC1597"/>
    <mergeCell ref="AD1596:AH1597"/>
    <mergeCell ref="A1598:C1599"/>
    <mergeCell ref="D1598:W1599"/>
    <mergeCell ref="X1598:X1599"/>
    <mergeCell ref="Y1598:AC1599"/>
    <mergeCell ref="AD1598:AH1599"/>
    <mergeCell ref="A1594:C1594"/>
    <mergeCell ref="D1594:W1594"/>
    <mergeCell ref="Y1594:AC1594"/>
    <mergeCell ref="AD1594:AH1594"/>
    <mergeCell ref="A1595:C1595"/>
    <mergeCell ref="D1595:W1595"/>
    <mergeCell ref="Y1595:AC1595"/>
    <mergeCell ref="AD1595:AH1595"/>
    <mergeCell ref="A1604:C1604"/>
    <mergeCell ref="D1604:W1604"/>
    <mergeCell ref="Y1604:AC1604"/>
    <mergeCell ref="AD1604:AH1604"/>
    <mergeCell ref="A1605:C1605"/>
    <mergeCell ref="D1605:W1605"/>
    <mergeCell ref="Y1605:AC1605"/>
    <mergeCell ref="AD1605:AH1605"/>
    <mergeCell ref="A1600:C1601"/>
    <mergeCell ref="D1600:W1601"/>
    <mergeCell ref="X1600:X1601"/>
    <mergeCell ref="Y1600:AC1601"/>
    <mergeCell ref="AD1600:AH1601"/>
    <mergeCell ref="A1602:C1603"/>
    <mergeCell ref="D1602:W1603"/>
    <mergeCell ref="X1602:X1603"/>
    <mergeCell ref="Y1602:AC1603"/>
    <mergeCell ref="AD1602:AH1603"/>
    <mergeCell ref="A1609:C1609"/>
    <mergeCell ref="D1609:W1609"/>
    <mergeCell ref="Y1609:AC1609"/>
    <mergeCell ref="AD1609:AH1609"/>
    <mergeCell ref="A1610:C1610"/>
    <mergeCell ref="D1610:W1610"/>
    <mergeCell ref="Y1610:AC1610"/>
    <mergeCell ref="AD1610:AH1610"/>
    <mergeCell ref="A1606:C1607"/>
    <mergeCell ref="D1606:W1607"/>
    <mergeCell ref="X1606:X1607"/>
    <mergeCell ref="Y1606:AC1607"/>
    <mergeCell ref="AD1606:AH1607"/>
    <mergeCell ref="A1608:C1608"/>
    <mergeCell ref="D1608:W1608"/>
    <mergeCell ref="Y1608:AC1608"/>
    <mergeCell ref="AD1608:AH1608"/>
    <mergeCell ref="A1615:C1615"/>
    <mergeCell ref="D1615:W1615"/>
    <mergeCell ref="Y1615:AC1615"/>
    <mergeCell ref="AD1615:AH1615"/>
    <mergeCell ref="A1616:C1618"/>
    <mergeCell ref="D1616:W1618"/>
    <mergeCell ref="X1616:X1618"/>
    <mergeCell ref="Y1616:AC1618"/>
    <mergeCell ref="AD1616:AH1618"/>
    <mergeCell ref="A1611:C1613"/>
    <mergeCell ref="D1611:W1613"/>
    <mergeCell ref="X1611:X1613"/>
    <mergeCell ref="Y1611:AC1613"/>
    <mergeCell ref="AD1611:AH1613"/>
    <mergeCell ref="A1614:C1614"/>
    <mergeCell ref="D1614:W1614"/>
    <mergeCell ref="Y1614:AC1614"/>
    <mergeCell ref="AD1614:AH1614"/>
    <mergeCell ref="A1623:C1625"/>
    <mergeCell ref="D1623:W1625"/>
    <mergeCell ref="X1623:X1625"/>
    <mergeCell ref="Y1623:AC1625"/>
    <mergeCell ref="AD1623:AH1625"/>
    <mergeCell ref="A1626:C1628"/>
    <mergeCell ref="D1626:W1628"/>
    <mergeCell ref="X1626:X1628"/>
    <mergeCell ref="Y1626:AC1628"/>
    <mergeCell ref="AD1626:AH1628"/>
    <mergeCell ref="A1619:C1620"/>
    <mergeCell ref="D1619:W1620"/>
    <mergeCell ref="X1619:X1620"/>
    <mergeCell ref="Y1619:AC1620"/>
    <mergeCell ref="AD1619:AH1620"/>
    <mergeCell ref="A1621:C1622"/>
    <mergeCell ref="D1621:W1622"/>
    <mergeCell ref="X1621:X1622"/>
    <mergeCell ref="Y1621:AC1622"/>
    <mergeCell ref="AD1621:AH1622"/>
    <mergeCell ref="A1632:C1634"/>
    <mergeCell ref="D1632:W1634"/>
    <mergeCell ref="X1632:X1634"/>
    <mergeCell ref="Y1632:AC1634"/>
    <mergeCell ref="AD1632:AH1634"/>
    <mergeCell ref="A1635:C1637"/>
    <mergeCell ref="D1635:W1637"/>
    <mergeCell ref="X1635:X1637"/>
    <mergeCell ref="Y1635:AC1637"/>
    <mergeCell ref="AD1635:AH1637"/>
    <mergeCell ref="A1629:C1629"/>
    <mergeCell ref="D1629:W1629"/>
    <mergeCell ref="Y1629:AC1629"/>
    <mergeCell ref="AD1629:AH1629"/>
    <mergeCell ref="A1630:C1631"/>
    <mergeCell ref="D1630:W1631"/>
    <mergeCell ref="X1630:X1631"/>
    <mergeCell ref="Y1630:AC1631"/>
    <mergeCell ref="AD1630:AH1631"/>
    <mergeCell ref="A1643:C1643"/>
    <mergeCell ref="D1643:W1643"/>
    <mergeCell ref="Y1643:AC1643"/>
    <mergeCell ref="AD1643:AH1643"/>
    <mergeCell ref="A1644:C1644"/>
    <mergeCell ref="D1644:W1644"/>
    <mergeCell ref="Y1644:AC1644"/>
    <mergeCell ref="AD1644:AH1644"/>
    <mergeCell ref="A1641:C1641"/>
    <mergeCell ref="D1641:W1641"/>
    <mergeCell ref="Y1641:AC1641"/>
    <mergeCell ref="AD1641:AH1641"/>
    <mergeCell ref="A1642:C1642"/>
    <mergeCell ref="D1642:W1642"/>
    <mergeCell ref="Y1642:AC1642"/>
    <mergeCell ref="AD1642:AH1642"/>
    <mergeCell ref="A1638:C1639"/>
    <mergeCell ref="D1638:W1639"/>
    <mergeCell ref="X1638:X1639"/>
    <mergeCell ref="Y1638:AC1639"/>
    <mergeCell ref="AD1638:AH1639"/>
    <mergeCell ref="A1640:C1640"/>
    <mergeCell ref="D1640:W1640"/>
    <mergeCell ref="Y1640:AC1640"/>
    <mergeCell ref="AD1640:AH1640"/>
    <mergeCell ref="A1649:C1649"/>
    <mergeCell ref="D1649:W1649"/>
    <mergeCell ref="Y1649:AC1649"/>
    <mergeCell ref="AD1649:AH1649"/>
    <mergeCell ref="A1650:C1651"/>
    <mergeCell ref="D1650:W1651"/>
    <mergeCell ref="X1650:X1651"/>
    <mergeCell ref="Y1650:AC1651"/>
    <mergeCell ref="AD1650:AH1651"/>
    <mergeCell ref="A1645:AH1646"/>
    <mergeCell ref="A1647:C1647"/>
    <mergeCell ref="D1647:W1647"/>
    <mergeCell ref="Y1647:AC1647"/>
    <mergeCell ref="AD1647:AH1647"/>
    <mergeCell ref="A1648:C1648"/>
    <mergeCell ref="D1648:W1648"/>
    <mergeCell ref="Y1648:AC1648"/>
    <mergeCell ref="AD1648:AH1648"/>
    <mergeCell ref="A1654:C1655"/>
    <mergeCell ref="D1654:W1655"/>
    <mergeCell ref="X1654:X1655"/>
    <mergeCell ref="Y1654:AC1655"/>
    <mergeCell ref="AD1654:AH1655"/>
    <mergeCell ref="A1656:C1656"/>
    <mergeCell ref="D1656:W1656"/>
    <mergeCell ref="Y1656:AC1656"/>
    <mergeCell ref="AD1656:AH1656"/>
    <mergeCell ref="A1652:C1652"/>
    <mergeCell ref="D1652:W1652"/>
    <mergeCell ref="Y1652:AC1652"/>
    <mergeCell ref="AD1652:AH1652"/>
    <mergeCell ref="A1653:C1653"/>
    <mergeCell ref="D1653:W1653"/>
    <mergeCell ref="Y1653:AC1653"/>
    <mergeCell ref="AD1653:AH1653"/>
    <mergeCell ref="A1660:C1661"/>
    <mergeCell ref="D1660:W1661"/>
    <mergeCell ref="X1660:X1661"/>
    <mergeCell ref="Y1660:AC1661"/>
    <mergeCell ref="AD1660:AH1661"/>
    <mergeCell ref="A1662:C1662"/>
    <mergeCell ref="D1662:W1662"/>
    <mergeCell ref="Y1662:AC1662"/>
    <mergeCell ref="AD1662:AH1662"/>
    <mergeCell ref="A1657:C1658"/>
    <mergeCell ref="D1657:W1658"/>
    <mergeCell ref="X1657:X1658"/>
    <mergeCell ref="Y1657:AC1658"/>
    <mergeCell ref="AD1657:AH1658"/>
    <mergeCell ref="A1659:C1659"/>
    <mergeCell ref="D1659:W1659"/>
    <mergeCell ref="Y1659:AC1659"/>
    <mergeCell ref="AD1659:AH1659"/>
    <mergeCell ref="A1667:C1669"/>
    <mergeCell ref="D1667:W1669"/>
    <mergeCell ref="X1667:X1669"/>
    <mergeCell ref="Y1667:AC1669"/>
    <mergeCell ref="AD1667:AH1669"/>
    <mergeCell ref="A1670:C1670"/>
    <mergeCell ref="D1670:W1670"/>
    <mergeCell ref="Y1670:AC1670"/>
    <mergeCell ref="AD1670:AH1670"/>
    <mergeCell ref="A1663:C1663"/>
    <mergeCell ref="D1663:W1663"/>
    <mergeCell ref="Y1663:AC1663"/>
    <mergeCell ref="AD1663:AH1663"/>
    <mergeCell ref="A1664:C1666"/>
    <mergeCell ref="D1664:W1666"/>
    <mergeCell ref="X1664:X1666"/>
    <mergeCell ref="Y1664:AC1666"/>
    <mergeCell ref="AD1664:AH1666"/>
    <mergeCell ref="A1674:C1676"/>
    <mergeCell ref="D1674:W1676"/>
    <mergeCell ref="X1674:X1676"/>
    <mergeCell ref="Y1674:AC1676"/>
    <mergeCell ref="AD1674:AH1676"/>
    <mergeCell ref="A1677:C1679"/>
    <mergeCell ref="D1677:W1679"/>
    <mergeCell ref="X1677:X1679"/>
    <mergeCell ref="Y1677:AC1679"/>
    <mergeCell ref="AD1677:AH1679"/>
    <mergeCell ref="A1671:C1671"/>
    <mergeCell ref="D1671:W1671"/>
    <mergeCell ref="Y1671:AC1671"/>
    <mergeCell ref="AD1671:AH1671"/>
    <mergeCell ref="A1672:C1673"/>
    <mergeCell ref="D1672:W1673"/>
    <mergeCell ref="X1672:X1673"/>
    <mergeCell ref="Y1672:AC1673"/>
    <mergeCell ref="AD1672:AH1673"/>
    <mergeCell ref="A1684:C1685"/>
    <mergeCell ref="D1684:W1685"/>
    <mergeCell ref="X1684:X1685"/>
    <mergeCell ref="Y1684:AC1685"/>
    <mergeCell ref="AD1684:AH1685"/>
    <mergeCell ref="A1686:C1687"/>
    <mergeCell ref="D1686:W1687"/>
    <mergeCell ref="X1686:X1687"/>
    <mergeCell ref="Y1686:AC1687"/>
    <mergeCell ref="AD1686:AH1687"/>
    <mergeCell ref="A1680:C1681"/>
    <mergeCell ref="D1680:W1681"/>
    <mergeCell ref="X1680:X1681"/>
    <mergeCell ref="Y1680:AC1681"/>
    <mergeCell ref="AD1680:AH1681"/>
    <mergeCell ref="A1682:C1683"/>
    <mergeCell ref="D1682:W1683"/>
    <mergeCell ref="X1682:X1683"/>
    <mergeCell ref="Y1682:AC1683"/>
    <mergeCell ref="AD1682:AH1683"/>
    <mergeCell ref="A1693:AH1693"/>
    <mergeCell ref="A1694:C1695"/>
    <mergeCell ref="D1694:W1695"/>
    <mergeCell ref="X1694:X1695"/>
    <mergeCell ref="Y1694:AC1695"/>
    <mergeCell ref="AD1694:AH1695"/>
    <mergeCell ref="A1691:C1691"/>
    <mergeCell ref="D1691:W1691"/>
    <mergeCell ref="Y1691:AC1691"/>
    <mergeCell ref="AD1691:AH1691"/>
    <mergeCell ref="A1692:C1692"/>
    <mergeCell ref="D1692:W1692"/>
    <mergeCell ref="Y1692:AC1692"/>
    <mergeCell ref="AD1692:AH1692"/>
    <mergeCell ref="A1688:C1689"/>
    <mergeCell ref="D1688:W1689"/>
    <mergeCell ref="X1688:X1689"/>
    <mergeCell ref="Y1688:AC1689"/>
    <mergeCell ref="AD1688:AH1689"/>
    <mergeCell ref="A1690:C1690"/>
    <mergeCell ref="D1690:W1690"/>
    <mergeCell ref="Y1690:AC1690"/>
    <mergeCell ref="AD1690:AH1690"/>
    <mergeCell ref="K1709:R1714"/>
    <mergeCell ref="S1709:Z1714"/>
    <mergeCell ref="AA1709:AH1714"/>
    <mergeCell ref="A1701:C1702"/>
    <mergeCell ref="D1701:W1702"/>
    <mergeCell ref="X1701:X1702"/>
    <mergeCell ref="Y1701:AC1702"/>
    <mergeCell ref="AD1701:AH1702"/>
    <mergeCell ref="A1703:C1705"/>
    <mergeCell ref="D1703:W1705"/>
    <mergeCell ref="X1703:X1705"/>
    <mergeCell ref="Y1703:AC1705"/>
    <mergeCell ref="AD1703:AH1705"/>
    <mergeCell ref="A1696:C1697"/>
    <mergeCell ref="D1696:W1697"/>
    <mergeCell ref="X1696:X1697"/>
    <mergeCell ref="Y1696:AC1697"/>
    <mergeCell ref="AD1696:AH1697"/>
    <mergeCell ref="A1698:C1700"/>
    <mergeCell ref="D1698:W1700"/>
    <mergeCell ref="X1698:X1700"/>
    <mergeCell ref="Y1698:AC1700"/>
    <mergeCell ref="AD1698:AH1700"/>
    <mergeCell ref="A154:AH154"/>
    <mergeCell ref="A258:AH258"/>
    <mergeCell ref="B815:AH815"/>
    <mergeCell ref="B816:AH816"/>
    <mergeCell ref="B817:AH817"/>
    <mergeCell ref="A334:AH334"/>
    <mergeCell ref="A416:AH416"/>
    <mergeCell ref="A490:AH490"/>
    <mergeCell ref="A599:AH599"/>
    <mergeCell ref="A734:AH734"/>
    <mergeCell ref="A793:AH793"/>
    <mergeCell ref="A922:I922"/>
    <mergeCell ref="J922:N922"/>
    <mergeCell ref="O922:S922"/>
    <mergeCell ref="T922:X922"/>
    <mergeCell ref="Y922:AC922"/>
    <mergeCell ref="AD922:AH922"/>
    <mergeCell ref="A919:I919"/>
    <mergeCell ref="J919:N919"/>
    <mergeCell ref="O919:S919"/>
    <mergeCell ref="T919:X919"/>
    <mergeCell ref="Y919:AC919"/>
    <mergeCell ref="AD919:AH919"/>
    <mergeCell ref="A918:I918"/>
    <mergeCell ref="J918:N918"/>
    <mergeCell ref="O918:S918"/>
    <mergeCell ref="T918:X918"/>
    <mergeCell ref="Y918:AC918"/>
    <mergeCell ref="AD918:AH918"/>
    <mergeCell ref="A917:I917"/>
    <mergeCell ref="J917:N917"/>
    <mergeCell ref="O917:S917"/>
    <mergeCell ref="A933:I933"/>
    <mergeCell ref="J933:N933"/>
    <mergeCell ref="O933:S933"/>
    <mergeCell ref="T933:X933"/>
    <mergeCell ref="Y933:AC933"/>
    <mergeCell ref="AD933:AH933"/>
    <mergeCell ref="A932:I932"/>
    <mergeCell ref="J932:N932"/>
    <mergeCell ref="O932:S932"/>
    <mergeCell ref="T932:X932"/>
    <mergeCell ref="Y932:AC932"/>
    <mergeCell ref="AD932:AH932"/>
    <mergeCell ref="A931:I931"/>
    <mergeCell ref="A942:I942"/>
    <mergeCell ref="J942:N942"/>
    <mergeCell ref="O942:S942"/>
    <mergeCell ref="T942:X942"/>
    <mergeCell ref="Y942:AC942"/>
    <mergeCell ref="AD942:AH942"/>
    <mergeCell ref="A940:I940"/>
    <mergeCell ref="J940:N940"/>
    <mergeCell ref="O940:S940"/>
    <mergeCell ref="T940:X940"/>
    <mergeCell ref="Y940:AC940"/>
    <mergeCell ref="AD940:AH940"/>
    <mergeCell ref="A941:I941"/>
    <mergeCell ref="J941:N941"/>
    <mergeCell ref="O941:S941"/>
    <mergeCell ref="T941:X941"/>
    <mergeCell ref="Y941:AC941"/>
    <mergeCell ref="AD941:AH941"/>
    <mergeCell ref="J931:N931"/>
    <mergeCell ref="A948:I948"/>
    <mergeCell ref="J948:N948"/>
    <mergeCell ref="O948:S948"/>
    <mergeCell ref="T948:X948"/>
    <mergeCell ref="Y948:AC948"/>
    <mergeCell ref="AD948:AH948"/>
    <mergeCell ref="A949:I949"/>
    <mergeCell ref="J949:N949"/>
    <mergeCell ref="O949:S949"/>
    <mergeCell ref="T949:X949"/>
    <mergeCell ref="Y949:AC949"/>
    <mergeCell ref="AD949:AH949"/>
    <mergeCell ref="A950:I950"/>
    <mergeCell ref="J950:N950"/>
    <mergeCell ref="O950:S950"/>
    <mergeCell ref="T950:X950"/>
    <mergeCell ref="Y950:AC950"/>
    <mergeCell ref="AD950:AH950"/>
    <mergeCell ref="A951:I951"/>
    <mergeCell ref="J951:N951"/>
    <mergeCell ref="O951:S951"/>
    <mergeCell ref="T951:X951"/>
    <mergeCell ref="Y951:AC951"/>
    <mergeCell ref="AD951:AH951"/>
    <mergeCell ref="A952:I952"/>
    <mergeCell ref="J952:N952"/>
    <mergeCell ref="O952:S952"/>
    <mergeCell ref="T952:X952"/>
    <mergeCell ref="Y952:AC952"/>
    <mergeCell ref="AD952:AH952"/>
    <mergeCell ref="A953:I953"/>
    <mergeCell ref="J953:N953"/>
    <mergeCell ref="O953:S953"/>
    <mergeCell ref="T953:X953"/>
    <mergeCell ref="Y953:AC953"/>
    <mergeCell ref="AD953:AH953"/>
    <mergeCell ref="J999:N999"/>
    <mergeCell ref="O999:S999"/>
    <mergeCell ref="T999:X999"/>
    <mergeCell ref="Y999:AC999"/>
    <mergeCell ref="AD999:AH999"/>
    <mergeCell ref="A998:I998"/>
    <mergeCell ref="J998:N998"/>
    <mergeCell ref="O998:S998"/>
    <mergeCell ref="T998:X998"/>
    <mergeCell ref="Y998:AC998"/>
    <mergeCell ref="AD998:AH998"/>
    <mergeCell ref="A997:I997"/>
    <mergeCell ref="J997:N997"/>
    <mergeCell ref="A954:I954"/>
    <mergeCell ref="J954:N954"/>
    <mergeCell ref="O954:S954"/>
    <mergeCell ref="T954:X954"/>
    <mergeCell ref="Y954:AC954"/>
    <mergeCell ref="AD954:AH954"/>
    <mergeCell ref="A955:I955"/>
    <mergeCell ref="J955:N955"/>
    <mergeCell ref="O955:S955"/>
    <mergeCell ref="T955:X955"/>
    <mergeCell ref="Y955:AC955"/>
    <mergeCell ref="AD955:AH955"/>
    <mergeCell ref="A956:I956"/>
    <mergeCell ref="J956:N956"/>
    <mergeCell ref="O956:S956"/>
    <mergeCell ref="T956:X956"/>
    <mergeCell ref="Y956:AC956"/>
    <mergeCell ref="AD956:AH956"/>
    <mergeCell ref="O997:S997"/>
    <mergeCell ref="U1414:AA1414"/>
    <mergeCell ref="AB1414:AH1414"/>
    <mergeCell ref="A1415:T1415"/>
    <mergeCell ref="U1415:AA1415"/>
    <mergeCell ref="AB1415:AH1415"/>
    <mergeCell ref="A1406:AH1406"/>
    <mergeCell ref="A1412:T1412"/>
    <mergeCell ref="U1412:AA1412"/>
    <mergeCell ref="A1430:T1430"/>
    <mergeCell ref="A1435:T1435"/>
    <mergeCell ref="A1431:T1431"/>
    <mergeCell ref="A1433:T1433"/>
    <mergeCell ref="A1434:T1434"/>
    <mergeCell ref="A957:I957"/>
    <mergeCell ref="J957:N957"/>
    <mergeCell ref="O957:S957"/>
    <mergeCell ref="T957:X957"/>
    <mergeCell ref="Y957:AC957"/>
    <mergeCell ref="AD957:AH957"/>
    <mergeCell ref="A958:I958"/>
    <mergeCell ref="J958:N958"/>
    <mergeCell ref="O958:S958"/>
    <mergeCell ref="T958:X958"/>
    <mergeCell ref="Y958:AC958"/>
    <mergeCell ref="AD958:AH958"/>
    <mergeCell ref="A1002:I1002"/>
    <mergeCell ref="J1002:N1002"/>
    <mergeCell ref="O1002:S1002"/>
    <mergeCell ref="T1002:X1002"/>
    <mergeCell ref="Y1002:AC1002"/>
    <mergeCell ref="AD1002:AH1002"/>
    <mergeCell ref="A999:I999"/>
    <mergeCell ref="A1440:T1440"/>
    <mergeCell ref="U1430:AA1430"/>
    <mergeCell ref="U1435:AA1435"/>
    <mergeCell ref="U1431:AA1431"/>
    <mergeCell ref="U1433:AA1433"/>
    <mergeCell ref="U1434:AA1434"/>
    <mergeCell ref="U1440:AA1440"/>
    <mergeCell ref="AB1430:AH1430"/>
    <mergeCell ref="AB1435:AH1435"/>
    <mergeCell ref="AB1431:AH1431"/>
    <mergeCell ref="AB1433:AH1433"/>
    <mergeCell ref="AB1434:AH1434"/>
    <mergeCell ref="AB1440:AH1440"/>
    <mergeCell ref="AB1437:AH1437"/>
    <mergeCell ref="A1251:N1251"/>
    <mergeCell ref="O1251:X1251"/>
    <mergeCell ref="Y1251:AH1251"/>
    <mergeCell ref="A1252:N1252"/>
    <mergeCell ref="O1252:X1252"/>
    <mergeCell ref="Y1252:AH1252"/>
    <mergeCell ref="A1428:T1428"/>
    <mergeCell ref="U1428:AA1428"/>
    <mergeCell ref="AB1428:AH1428"/>
    <mergeCell ref="A1439:T1439"/>
    <mergeCell ref="U1439:AA1439"/>
    <mergeCell ref="AB1439:AH1439"/>
    <mergeCell ref="A1425:T1426"/>
    <mergeCell ref="U1425:AA1426"/>
    <mergeCell ref="AB1425:AH1426"/>
    <mergeCell ref="A1427:T1427"/>
    <mergeCell ref="U1427:AA1427"/>
    <mergeCell ref="A1414:T1414"/>
  </mergeCells>
  <printOptions horizontalCentered="1"/>
  <pageMargins left="0.70866141732283472" right="0.70866141732283472" top="1.0236220472440944" bottom="0.74803149606299213" header="0.31496062992125984" footer="0.31496062992125984"/>
  <pageSetup paperSize="9" scale="85" firstPageNumber="13" orientation="portrait" useFirstPageNumber="1" r:id="rId1"/>
  <headerFooter>
    <oddHeader xml:space="preserve">&amp;L&amp;K000000Účtovná závierka k 31.12.2014
Poznámky Úč POD 3 - 01&amp;CHANSA - FLEX Hydraulik, s.r.o. &amp;RIČ - 31642608 
DIČ - 2020434614
</oddHeader>
    <oddFooter>&amp;C&amp;P</oddFooter>
  </headerFooter>
  <rowBreaks count="20" manualBreakCount="20">
    <brk id="64" max="33" man="1"/>
    <brk id="145" max="33" man="1"/>
    <brk id="211" max="33" man="1"/>
    <brk id="267" max="33" man="1"/>
    <brk id="320" max="33" man="1"/>
    <brk id="384" max="33" man="1"/>
    <brk id="553" max="33" man="1"/>
    <brk id="685" max="33" man="1"/>
    <brk id="819" max="33" man="1"/>
    <brk id="907" max="33" man="1"/>
    <brk id="968" max="33" man="1"/>
    <brk id="1030" max="33" man="1"/>
    <brk id="1148" max="33" man="1"/>
    <brk id="1327" max="33" man="1"/>
    <brk id="1407" max="33" man="1"/>
    <brk id="1455" max="33" man="1"/>
    <brk id="1514" max="33" man="1"/>
    <brk id="1559" max="33" man="1"/>
    <brk id="1607" max="33" man="1"/>
    <brk id="1659" max="33" man="1"/>
  </row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9" t="s">
        <v>2356</v>
      </c>
    </row>
    <row r="2" spans="1:1" x14ac:dyDescent="0.2">
      <c r="A2" s="239" t="s">
        <v>2357</v>
      </c>
    </row>
    <row r="3" spans="1:1" x14ac:dyDescent="0.2">
      <c r="A3" s="239" t="s">
        <v>2358</v>
      </c>
    </row>
    <row r="4" spans="1:1" x14ac:dyDescent="0.2">
      <c r="A4" t="s">
        <v>2359</v>
      </c>
    </row>
    <row r="5" spans="1:1" x14ac:dyDescent="0.2">
      <c r="A5" t="s">
        <v>2360</v>
      </c>
    </row>
    <row r="6" spans="1:1" x14ac:dyDescent="0.2">
      <c r="A6" t="s">
        <v>2361</v>
      </c>
    </row>
    <row r="7" spans="1:1" x14ac:dyDescent="0.2">
      <c r="A7" t="s">
        <v>2362</v>
      </c>
    </row>
    <row r="8" spans="1:1" x14ac:dyDescent="0.2">
      <c r="A8" t="s">
        <v>2363</v>
      </c>
    </row>
    <row r="9" spans="1:1" x14ac:dyDescent="0.2">
      <c r="A9" t="s">
        <v>2364</v>
      </c>
    </row>
    <row r="10" spans="1:1" x14ac:dyDescent="0.2">
      <c r="A10" t="s">
        <v>2365</v>
      </c>
    </row>
    <row r="11" spans="1:1" x14ac:dyDescent="0.2">
      <c r="A11" t="s">
        <v>2366</v>
      </c>
    </row>
    <row r="12" spans="1:1" x14ac:dyDescent="0.2">
      <c r="A12" t="s">
        <v>2367</v>
      </c>
    </row>
    <row r="13" spans="1:1" x14ac:dyDescent="0.2">
      <c r="A13" t="s">
        <v>2368</v>
      </c>
    </row>
    <row r="15" spans="1:1" x14ac:dyDescent="0.2">
      <c r="A15" t="s">
        <v>2369</v>
      </c>
    </row>
    <row r="16" spans="1:1" x14ac:dyDescent="0.2">
      <c r="A16" t="s">
        <v>2370</v>
      </c>
    </row>
    <row r="17" spans="1:1" x14ac:dyDescent="0.2">
      <c r="A17" t="s">
        <v>2371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9"/>
  <sheetViews>
    <sheetView topLeftCell="A31" zoomScaleNormal="100" workbookViewId="0">
      <selection activeCell="A51" sqref="A51:H55"/>
    </sheetView>
  </sheetViews>
  <sheetFormatPr defaultRowHeight="10.5" x14ac:dyDescent="0.15"/>
  <cols>
    <col min="1" max="1" width="2.5703125" style="245" customWidth="1"/>
    <col min="2" max="2" width="2.28515625" style="245" bestFit="1" customWidth="1"/>
    <col min="3" max="9" width="2.5703125" style="245" customWidth="1"/>
    <col min="10" max="10" width="3" style="245" customWidth="1"/>
    <col min="11" max="21" width="2.5703125" style="245" customWidth="1"/>
    <col min="22" max="22" width="3.85546875" style="245" customWidth="1"/>
    <col min="23" max="23" width="2.5703125" style="245" customWidth="1"/>
    <col min="24" max="24" width="3.7109375" style="245" customWidth="1"/>
    <col min="25" max="38" width="2.5703125" style="245" customWidth="1"/>
    <col min="39" max="256" width="9.140625" style="245"/>
    <col min="257" max="257" width="2.5703125" style="245" customWidth="1"/>
    <col min="258" max="258" width="2.28515625" style="245" bestFit="1" customWidth="1"/>
    <col min="259" max="294" width="2.5703125" style="245" customWidth="1"/>
    <col min="295" max="512" width="9.140625" style="245"/>
    <col min="513" max="513" width="2.5703125" style="245" customWidth="1"/>
    <col min="514" max="514" width="2.28515625" style="245" bestFit="1" customWidth="1"/>
    <col min="515" max="550" width="2.5703125" style="245" customWidth="1"/>
    <col min="551" max="768" width="9.140625" style="245"/>
    <col min="769" max="769" width="2.5703125" style="245" customWidth="1"/>
    <col min="770" max="770" width="2.28515625" style="245" bestFit="1" customWidth="1"/>
    <col min="771" max="806" width="2.5703125" style="245" customWidth="1"/>
    <col min="807" max="1024" width="9.140625" style="245"/>
    <col min="1025" max="1025" width="2.5703125" style="245" customWidth="1"/>
    <col min="1026" max="1026" width="2.28515625" style="245" bestFit="1" customWidth="1"/>
    <col min="1027" max="1062" width="2.5703125" style="245" customWidth="1"/>
    <col min="1063" max="1280" width="9.140625" style="245"/>
    <col min="1281" max="1281" width="2.5703125" style="245" customWidth="1"/>
    <col min="1282" max="1282" width="2.28515625" style="245" bestFit="1" customWidth="1"/>
    <col min="1283" max="1318" width="2.5703125" style="245" customWidth="1"/>
    <col min="1319" max="1536" width="9.140625" style="245"/>
    <col min="1537" max="1537" width="2.5703125" style="245" customWidth="1"/>
    <col min="1538" max="1538" width="2.28515625" style="245" bestFit="1" customWidth="1"/>
    <col min="1539" max="1574" width="2.5703125" style="245" customWidth="1"/>
    <col min="1575" max="1792" width="9.140625" style="245"/>
    <col min="1793" max="1793" width="2.5703125" style="245" customWidth="1"/>
    <col min="1794" max="1794" width="2.28515625" style="245" bestFit="1" customWidth="1"/>
    <col min="1795" max="1830" width="2.5703125" style="245" customWidth="1"/>
    <col min="1831" max="2048" width="9.140625" style="245"/>
    <col min="2049" max="2049" width="2.5703125" style="245" customWidth="1"/>
    <col min="2050" max="2050" width="2.28515625" style="245" bestFit="1" customWidth="1"/>
    <col min="2051" max="2086" width="2.5703125" style="245" customWidth="1"/>
    <col min="2087" max="2304" width="9.140625" style="245"/>
    <col min="2305" max="2305" width="2.5703125" style="245" customWidth="1"/>
    <col min="2306" max="2306" width="2.28515625" style="245" bestFit="1" customWidth="1"/>
    <col min="2307" max="2342" width="2.5703125" style="245" customWidth="1"/>
    <col min="2343" max="2560" width="9.140625" style="245"/>
    <col min="2561" max="2561" width="2.5703125" style="245" customWidth="1"/>
    <col min="2562" max="2562" width="2.28515625" style="245" bestFit="1" customWidth="1"/>
    <col min="2563" max="2598" width="2.5703125" style="245" customWidth="1"/>
    <col min="2599" max="2816" width="9.140625" style="245"/>
    <col min="2817" max="2817" width="2.5703125" style="245" customWidth="1"/>
    <col min="2818" max="2818" width="2.28515625" style="245" bestFit="1" customWidth="1"/>
    <col min="2819" max="2854" width="2.5703125" style="245" customWidth="1"/>
    <col min="2855" max="3072" width="9.140625" style="245"/>
    <col min="3073" max="3073" width="2.5703125" style="245" customWidth="1"/>
    <col min="3074" max="3074" width="2.28515625" style="245" bestFit="1" customWidth="1"/>
    <col min="3075" max="3110" width="2.5703125" style="245" customWidth="1"/>
    <col min="3111" max="3328" width="9.140625" style="245"/>
    <col min="3329" max="3329" width="2.5703125" style="245" customWidth="1"/>
    <col min="3330" max="3330" width="2.28515625" style="245" bestFit="1" customWidth="1"/>
    <col min="3331" max="3366" width="2.5703125" style="245" customWidth="1"/>
    <col min="3367" max="3584" width="9.140625" style="245"/>
    <col min="3585" max="3585" width="2.5703125" style="245" customWidth="1"/>
    <col min="3586" max="3586" width="2.28515625" style="245" bestFit="1" customWidth="1"/>
    <col min="3587" max="3622" width="2.5703125" style="245" customWidth="1"/>
    <col min="3623" max="3840" width="9.140625" style="245"/>
    <col min="3841" max="3841" width="2.5703125" style="245" customWidth="1"/>
    <col min="3842" max="3842" width="2.28515625" style="245" bestFit="1" customWidth="1"/>
    <col min="3843" max="3878" width="2.5703125" style="245" customWidth="1"/>
    <col min="3879" max="4096" width="9.140625" style="245"/>
    <col min="4097" max="4097" width="2.5703125" style="245" customWidth="1"/>
    <col min="4098" max="4098" width="2.28515625" style="245" bestFit="1" customWidth="1"/>
    <col min="4099" max="4134" width="2.5703125" style="245" customWidth="1"/>
    <col min="4135" max="4352" width="9.140625" style="245"/>
    <col min="4353" max="4353" width="2.5703125" style="245" customWidth="1"/>
    <col min="4354" max="4354" width="2.28515625" style="245" bestFit="1" customWidth="1"/>
    <col min="4355" max="4390" width="2.5703125" style="245" customWidth="1"/>
    <col min="4391" max="4608" width="9.140625" style="245"/>
    <col min="4609" max="4609" width="2.5703125" style="245" customWidth="1"/>
    <col min="4610" max="4610" width="2.28515625" style="245" bestFit="1" customWidth="1"/>
    <col min="4611" max="4646" width="2.5703125" style="245" customWidth="1"/>
    <col min="4647" max="4864" width="9.140625" style="245"/>
    <col min="4865" max="4865" width="2.5703125" style="245" customWidth="1"/>
    <col min="4866" max="4866" width="2.28515625" style="245" bestFit="1" customWidth="1"/>
    <col min="4867" max="4902" width="2.5703125" style="245" customWidth="1"/>
    <col min="4903" max="5120" width="9.140625" style="245"/>
    <col min="5121" max="5121" width="2.5703125" style="245" customWidth="1"/>
    <col min="5122" max="5122" width="2.28515625" style="245" bestFit="1" customWidth="1"/>
    <col min="5123" max="5158" width="2.5703125" style="245" customWidth="1"/>
    <col min="5159" max="5376" width="9.140625" style="245"/>
    <col min="5377" max="5377" width="2.5703125" style="245" customWidth="1"/>
    <col min="5378" max="5378" width="2.28515625" style="245" bestFit="1" customWidth="1"/>
    <col min="5379" max="5414" width="2.5703125" style="245" customWidth="1"/>
    <col min="5415" max="5632" width="9.140625" style="245"/>
    <col min="5633" max="5633" width="2.5703125" style="245" customWidth="1"/>
    <col min="5634" max="5634" width="2.28515625" style="245" bestFit="1" customWidth="1"/>
    <col min="5635" max="5670" width="2.5703125" style="245" customWidth="1"/>
    <col min="5671" max="5888" width="9.140625" style="245"/>
    <col min="5889" max="5889" width="2.5703125" style="245" customWidth="1"/>
    <col min="5890" max="5890" width="2.28515625" style="245" bestFit="1" customWidth="1"/>
    <col min="5891" max="5926" width="2.5703125" style="245" customWidth="1"/>
    <col min="5927" max="6144" width="9.140625" style="245"/>
    <col min="6145" max="6145" width="2.5703125" style="245" customWidth="1"/>
    <col min="6146" max="6146" width="2.28515625" style="245" bestFit="1" customWidth="1"/>
    <col min="6147" max="6182" width="2.5703125" style="245" customWidth="1"/>
    <col min="6183" max="6400" width="9.140625" style="245"/>
    <col min="6401" max="6401" width="2.5703125" style="245" customWidth="1"/>
    <col min="6402" max="6402" width="2.28515625" style="245" bestFit="1" customWidth="1"/>
    <col min="6403" max="6438" width="2.5703125" style="245" customWidth="1"/>
    <col min="6439" max="6656" width="9.140625" style="245"/>
    <col min="6657" max="6657" width="2.5703125" style="245" customWidth="1"/>
    <col min="6658" max="6658" width="2.28515625" style="245" bestFit="1" customWidth="1"/>
    <col min="6659" max="6694" width="2.5703125" style="245" customWidth="1"/>
    <col min="6695" max="6912" width="9.140625" style="245"/>
    <col min="6913" max="6913" width="2.5703125" style="245" customWidth="1"/>
    <col min="6914" max="6914" width="2.28515625" style="245" bestFit="1" customWidth="1"/>
    <col min="6915" max="6950" width="2.5703125" style="245" customWidth="1"/>
    <col min="6951" max="7168" width="9.140625" style="245"/>
    <col min="7169" max="7169" width="2.5703125" style="245" customWidth="1"/>
    <col min="7170" max="7170" width="2.28515625" style="245" bestFit="1" customWidth="1"/>
    <col min="7171" max="7206" width="2.5703125" style="245" customWidth="1"/>
    <col min="7207" max="7424" width="9.140625" style="245"/>
    <col min="7425" max="7425" width="2.5703125" style="245" customWidth="1"/>
    <col min="7426" max="7426" width="2.28515625" style="245" bestFit="1" customWidth="1"/>
    <col min="7427" max="7462" width="2.5703125" style="245" customWidth="1"/>
    <col min="7463" max="7680" width="9.140625" style="245"/>
    <col min="7681" max="7681" width="2.5703125" style="245" customWidth="1"/>
    <col min="7682" max="7682" width="2.28515625" style="245" bestFit="1" customWidth="1"/>
    <col min="7683" max="7718" width="2.5703125" style="245" customWidth="1"/>
    <col min="7719" max="7936" width="9.140625" style="245"/>
    <col min="7937" max="7937" width="2.5703125" style="245" customWidth="1"/>
    <col min="7938" max="7938" width="2.28515625" style="245" bestFit="1" customWidth="1"/>
    <col min="7939" max="7974" width="2.5703125" style="245" customWidth="1"/>
    <col min="7975" max="8192" width="9.140625" style="245"/>
    <col min="8193" max="8193" width="2.5703125" style="245" customWidth="1"/>
    <col min="8194" max="8194" width="2.28515625" style="245" bestFit="1" customWidth="1"/>
    <col min="8195" max="8230" width="2.5703125" style="245" customWidth="1"/>
    <col min="8231" max="8448" width="9.140625" style="245"/>
    <col min="8449" max="8449" width="2.5703125" style="245" customWidth="1"/>
    <col min="8450" max="8450" width="2.28515625" style="245" bestFit="1" customWidth="1"/>
    <col min="8451" max="8486" width="2.5703125" style="245" customWidth="1"/>
    <col min="8487" max="8704" width="9.140625" style="245"/>
    <col min="8705" max="8705" width="2.5703125" style="245" customWidth="1"/>
    <col min="8706" max="8706" width="2.28515625" style="245" bestFit="1" customWidth="1"/>
    <col min="8707" max="8742" width="2.5703125" style="245" customWidth="1"/>
    <col min="8743" max="8960" width="9.140625" style="245"/>
    <col min="8961" max="8961" width="2.5703125" style="245" customWidth="1"/>
    <col min="8962" max="8962" width="2.28515625" style="245" bestFit="1" customWidth="1"/>
    <col min="8963" max="8998" width="2.5703125" style="245" customWidth="1"/>
    <col min="8999" max="9216" width="9.140625" style="245"/>
    <col min="9217" max="9217" width="2.5703125" style="245" customWidth="1"/>
    <col min="9218" max="9218" width="2.28515625" style="245" bestFit="1" customWidth="1"/>
    <col min="9219" max="9254" width="2.5703125" style="245" customWidth="1"/>
    <col min="9255" max="9472" width="9.140625" style="245"/>
    <col min="9473" max="9473" width="2.5703125" style="245" customWidth="1"/>
    <col min="9474" max="9474" width="2.28515625" style="245" bestFit="1" customWidth="1"/>
    <col min="9475" max="9510" width="2.5703125" style="245" customWidth="1"/>
    <col min="9511" max="9728" width="9.140625" style="245"/>
    <col min="9729" max="9729" width="2.5703125" style="245" customWidth="1"/>
    <col min="9730" max="9730" width="2.28515625" style="245" bestFit="1" customWidth="1"/>
    <col min="9731" max="9766" width="2.5703125" style="245" customWidth="1"/>
    <col min="9767" max="9984" width="9.140625" style="245"/>
    <col min="9985" max="9985" width="2.5703125" style="245" customWidth="1"/>
    <col min="9986" max="9986" width="2.28515625" style="245" bestFit="1" customWidth="1"/>
    <col min="9987" max="10022" width="2.5703125" style="245" customWidth="1"/>
    <col min="10023" max="10240" width="9.140625" style="245"/>
    <col min="10241" max="10241" width="2.5703125" style="245" customWidth="1"/>
    <col min="10242" max="10242" width="2.28515625" style="245" bestFit="1" customWidth="1"/>
    <col min="10243" max="10278" width="2.5703125" style="245" customWidth="1"/>
    <col min="10279" max="10496" width="9.140625" style="245"/>
    <col min="10497" max="10497" width="2.5703125" style="245" customWidth="1"/>
    <col min="10498" max="10498" width="2.28515625" style="245" bestFit="1" customWidth="1"/>
    <col min="10499" max="10534" width="2.5703125" style="245" customWidth="1"/>
    <col min="10535" max="10752" width="9.140625" style="245"/>
    <col min="10753" max="10753" width="2.5703125" style="245" customWidth="1"/>
    <col min="10754" max="10754" width="2.28515625" style="245" bestFit="1" customWidth="1"/>
    <col min="10755" max="10790" width="2.5703125" style="245" customWidth="1"/>
    <col min="10791" max="11008" width="9.140625" style="245"/>
    <col min="11009" max="11009" width="2.5703125" style="245" customWidth="1"/>
    <col min="11010" max="11010" width="2.28515625" style="245" bestFit="1" customWidth="1"/>
    <col min="11011" max="11046" width="2.5703125" style="245" customWidth="1"/>
    <col min="11047" max="11264" width="9.140625" style="245"/>
    <col min="11265" max="11265" width="2.5703125" style="245" customWidth="1"/>
    <col min="11266" max="11266" width="2.28515625" style="245" bestFit="1" customWidth="1"/>
    <col min="11267" max="11302" width="2.5703125" style="245" customWidth="1"/>
    <col min="11303" max="11520" width="9.140625" style="245"/>
    <col min="11521" max="11521" width="2.5703125" style="245" customWidth="1"/>
    <col min="11522" max="11522" width="2.28515625" style="245" bestFit="1" customWidth="1"/>
    <col min="11523" max="11558" width="2.5703125" style="245" customWidth="1"/>
    <col min="11559" max="11776" width="9.140625" style="245"/>
    <col min="11777" max="11777" width="2.5703125" style="245" customWidth="1"/>
    <col min="11778" max="11778" width="2.28515625" style="245" bestFit="1" customWidth="1"/>
    <col min="11779" max="11814" width="2.5703125" style="245" customWidth="1"/>
    <col min="11815" max="12032" width="9.140625" style="245"/>
    <col min="12033" max="12033" width="2.5703125" style="245" customWidth="1"/>
    <col min="12034" max="12034" width="2.28515625" style="245" bestFit="1" customWidth="1"/>
    <col min="12035" max="12070" width="2.5703125" style="245" customWidth="1"/>
    <col min="12071" max="12288" width="9.140625" style="245"/>
    <col min="12289" max="12289" width="2.5703125" style="245" customWidth="1"/>
    <col min="12290" max="12290" width="2.28515625" style="245" bestFit="1" customWidth="1"/>
    <col min="12291" max="12326" width="2.5703125" style="245" customWidth="1"/>
    <col min="12327" max="12544" width="9.140625" style="245"/>
    <col min="12545" max="12545" width="2.5703125" style="245" customWidth="1"/>
    <col min="12546" max="12546" width="2.28515625" style="245" bestFit="1" customWidth="1"/>
    <col min="12547" max="12582" width="2.5703125" style="245" customWidth="1"/>
    <col min="12583" max="12800" width="9.140625" style="245"/>
    <col min="12801" max="12801" width="2.5703125" style="245" customWidth="1"/>
    <col min="12802" max="12802" width="2.28515625" style="245" bestFit="1" customWidth="1"/>
    <col min="12803" max="12838" width="2.5703125" style="245" customWidth="1"/>
    <col min="12839" max="13056" width="9.140625" style="245"/>
    <col min="13057" max="13057" width="2.5703125" style="245" customWidth="1"/>
    <col min="13058" max="13058" width="2.28515625" style="245" bestFit="1" customWidth="1"/>
    <col min="13059" max="13094" width="2.5703125" style="245" customWidth="1"/>
    <col min="13095" max="13312" width="9.140625" style="245"/>
    <col min="13313" max="13313" width="2.5703125" style="245" customWidth="1"/>
    <col min="13314" max="13314" width="2.28515625" style="245" bestFit="1" customWidth="1"/>
    <col min="13315" max="13350" width="2.5703125" style="245" customWidth="1"/>
    <col min="13351" max="13568" width="9.140625" style="245"/>
    <col min="13569" max="13569" width="2.5703125" style="245" customWidth="1"/>
    <col min="13570" max="13570" width="2.28515625" style="245" bestFit="1" customWidth="1"/>
    <col min="13571" max="13606" width="2.5703125" style="245" customWidth="1"/>
    <col min="13607" max="13824" width="9.140625" style="245"/>
    <col min="13825" max="13825" width="2.5703125" style="245" customWidth="1"/>
    <col min="13826" max="13826" width="2.28515625" style="245" bestFit="1" customWidth="1"/>
    <col min="13827" max="13862" width="2.5703125" style="245" customWidth="1"/>
    <col min="13863" max="14080" width="9.140625" style="245"/>
    <col min="14081" max="14081" width="2.5703125" style="245" customWidth="1"/>
    <col min="14082" max="14082" width="2.28515625" style="245" bestFit="1" customWidth="1"/>
    <col min="14083" max="14118" width="2.5703125" style="245" customWidth="1"/>
    <col min="14119" max="14336" width="9.140625" style="245"/>
    <col min="14337" max="14337" width="2.5703125" style="245" customWidth="1"/>
    <col min="14338" max="14338" width="2.28515625" style="245" bestFit="1" customWidth="1"/>
    <col min="14339" max="14374" width="2.5703125" style="245" customWidth="1"/>
    <col min="14375" max="14592" width="9.140625" style="245"/>
    <col min="14593" max="14593" width="2.5703125" style="245" customWidth="1"/>
    <col min="14594" max="14594" width="2.28515625" style="245" bestFit="1" customWidth="1"/>
    <col min="14595" max="14630" width="2.5703125" style="245" customWidth="1"/>
    <col min="14631" max="14848" width="9.140625" style="245"/>
    <col min="14849" max="14849" width="2.5703125" style="245" customWidth="1"/>
    <col min="14850" max="14850" width="2.28515625" style="245" bestFit="1" customWidth="1"/>
    <col min="14851" max="14886" width="2.5703125" style="245" customWidth="1"/>
    <col min="14887" max="15104" width="9.140625" style="245"/>
    <col min="15105" max="15105" width="2.5703125" style="245" customWidth="1"/>
    <col min="15106" max="15106" width="2.28515625" style="245" bestFit="1" customWidth="1"/>
    <col min="15107" max="15142" width="2.5703125" style="245" customWidth="1"/>
    <col min="15143" max="15360" width="9.140625" style="245"/>
    <col min="15361" max="15361" width="2.5703125" style="245" customWidth="1"/>
    <col min="15362" max="15362" width="2.28515625" style="245" bestFit="1" customWidth="1"/>
    <col min="15363" max="15398" width="2.5703125" style="245" customWidth="1"/>
    <col min="15399" max="15616" width="9.140625" style="245"/>
    <col min="15617" max="15617" width="2.5703125" style="245" customWidth="1"/>
    <col min="15618" max="15618" width="2.28515625" style="245" bestFit="1" customWidth="1"/>
    <col min="15619" max="15654" width="2.5703125" style="245" customWidth="1"/>
    <col min="15655" max="15872" width="9.140625" style="245"/>
    <col min="15873" max="15873" width="2.5703125" style="245" customWidth="1"/>
    <col min="15874" max="15874" width="2.28515625" style="245" bestFit="1" customWidth="1"/>
    <col min="15875" max="15910" width="2.5703125" style="245" customWidth="1"/>
    <col min="15911" max="16128" width="9.140625" style="245"/>
    <col min="16129" max="16129" width="2.5703125" style="245" customWidth="1"/>
    <col min="16130" max="16130" width="2.28515625" style="245" bestFit="1" customWidth="1"/>
    <col min="16131" max="16166" width="2.5703125" style="245" customWidth="1"/>
    <col min="16167" max="16384" width="9.140625" style="245"/>
  </cols>
  <sheetData>
    <row r="1" spans="1:39" s="247" customFormat="1" x14ac:dyDescent="0.15">
      <c r="A1" s="245"/>
      <c r="B1" s="245"/>
      <c r="C1" s="245"/>
      <c r="D1" s="245"/>
      <c r="E1" s="245"/>
      <c r="F1" s="245"/>
      <c r="G1" s="246"/>
      <c r="H1" s="245"/>
      <c r="I1" s="245"/>
      <c r="J1" s="245"/>
      <c r="K1" s="245"/>
      <c r="L1" s="245"/>
      <c r="M1" s="245"/>
      <c r="N1" s="245"/>
      <c r="O1" s="245"/>
      <c r="P1" s="245"/>
      <c r="Q1" s="245"/>
      <c r="R1" s="245"/>
      <c r="S1" s="245"/>
      <c r="T1" s="245"/>
      <c r="U1" s="245"/>
      <c r="V1" s="245"/>
      <c r="W1" s="245"/>
      <c r="X1" s="245"/>
      <c r="Y1" s="245"/>
      <c r="Z1" s="245"/>
    </row>
    <row r="2" spans="1:39" s="247" customFormat="1" x14ac:dyDescent="0.15">
      <c r="A2" s="245"/>
      <c r="B2" s="484" t="s">
        <v>2219</v>
      </c>
      <c r="C2" s="485"/>
      <c r="D2" s="485"/>
      <c r="E2" s="486"/>
      <c r="F2" s="245"/>
      <c r="H2" s="245"/>
      <c r="I2" s="245"/>
      <c r="J2" s="245"/>
      <c r="K2" s="245"/>
      <c r="L2" s="245"/>
      <c r="M2" s="245"/>
      <c r="N2" s="245"/>
      <c r="O2" s="245"/>
      <c r="P2" s="245"/>
      <c r="Q2" s="245"/>
      <c r="R2" s="245"/>
      <c r="S2" s="245"/>
      <c r="T2" s="245"/>
      <c r="U2" s="245"/>
      <c r="V2" s="245"/>
      <c r="W2" s="245"/>
      <c r="X2" s="245"/>
      <c r="Y2" s="245"/>
      <c r="AB2" s="248"/>
      <c r="AD2" s="248"/>
      <c r="AF2" s="248"/>
      <c r="AG2" s="248"/>
      <c r="AH2" s="248"/>
    </row>
    <row r="3" spans="1:39" s="247" customFormat="1" x14ac:dyDescent="0.15">
      <c r="A3" s="245"/>
      <c r="B3" s="245"/>
      <c r="C3" s="245"/>
      <c r="D3" s="245"/>
      <c r="E3" s="245"/>
      <c r="F3" s="245"/>
      <c r="H3" s="245"/>
      <c r="I3" s="245"/>
      <c r="J3" s="245"/>
      <c r="K3" s="245"/>
      <c r="L3" s="245"/>
      <c r="M3" s="245"/>
      <c r="N3" s="245"/>
      <c r="O3" s="245"/>
      <c r="P3" s="245"/>
      <c r="Q3" s="245"/>
      <c r="R3" s="245"/>
      <c r="S3" s="245"/>
      <c r="T3" s="245"/>
      <c r="U3" s="245"/>
      <c r="V3" s="245"/>
      <c r="W3" s="245"/>
      <c r="X3" s="245"/>
      <c r="Y3" s="245"/>
      <c r="Z3" s="245"/>
    </row>
    <row r="4" spans="1:39" x14ac:dyDescent="0.15">
      <c r="G4" s="247"/>
    </row>
    <row r="5" spans="1:39" x14ac:dyDescent="0.15">
      <c r="G5" s="247"/>
    </row>
    <row r="6" spans="1:39" x14ac:dyDescent="0.15">
      <c r="G6" s="247"/>
    </row>
    <row r="7" spans="1:39" ht="13.5" customHeight="1" x14ac:dyDescent="0.15">
      <c r="G7" s="487" t="s">
        <v>2220</v>
      </c>
      <c r="H7" s="487"/>
      <c r="I7" s="487"/>
      <c r="J7" s="487"/>
      <c r="K7" s="487"/>
      <c r="L7" s="487"/>
      <c r="M7" s="487"/>
      <c r="N7" s="487"/>
      <c r="O7" s="487"/>
      <c r="P7" s="487"/>
      <c r="Q7" s="487"/>
      <c r="R7" s="487"/>
      <c r="S7" s="487"/>
      <c r="T7" s="487"/>
      <c r="U7" s="487"/>
      <c r="V7" s="487"/>
      <c r="W7" s="487"/>
      <c r="X7" s="487"/>
      <c r="Y7" s="487"/>
      <c r="Z7" s="487"/>
      <c r="AA7" s="487"/>
      <c r="AB7" s="487"/>
      <c r="AC7" s="249"/>
      <c r="AD7" s="249"/>
    </row>
    <row r="8" spans="1:39" s="250" customFormat="1" ht="14.25" customHeight="1" x14ac:dyDescent="0.15">
      <c r="L8" s="488" t="s">
        <v>498</v>
      </c>
      <c r="M8" s="488"/>
      <c r="O8" s="489" t="s">
        <v>2221</v>
      </c>
      <c r="P8" s="489"/>
      <c r="Q8" s="251"/>
      <c r="R8" s="490" t="s">
        <v>1011</v>
      </c>
      <c r="S8" s="490"/>
      <c r="T8" s="252"/>
      <c r="U8" s="491">
        <v>2014</v>
      </c>
      <c r="V8" s="491"/>
      <c r="W8" s="491"/>
      <c r="X8" s="253"/>
      <c r="Y8" s="254"/>
    </row>
    <row r="9" spans="1:39" s="250" customFormat="1" x14ac:dyDescent="0.15"/>
    <row r="10" spans="1:39" x14ac:dyDescent="0.15">
      <c r="A10" s="250" t="s">
        <v>2222</v>
      </c>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row>
    <row r="11" spans="1:39" s="250" customFormat="1" x14ac:dyDescent="0.15"/>
    <row r="12" spans="1:39" s="250" customFormat="1" x14ac:dyDescent="0.15"/>
    <row r="13" spans="1:39" s="250" customFormat="1" x14ac:dyDescent="0.15"/>
    <row r="14" spans="1:39" s="250" customFormat="1" x14ac:dyDescent="0.15">
      <c r="A14" s="250" t="s">
        <v>499</v>
      </c>
      <c r="B14" s="245"/>
      <c r="C14" s="245"/>
      <c r="D14" s="245"/>
      <c r="E14" s="245"/>
      <c r="F14" s="245"/>
      <c r="G14" s="245"/>
      <c r="H14" s="245"/>
      <c r="I14" s="245"/>
      <c r="J14" s="245"/>
      <c r="K14" s="245"/>
      <c r="L14" s="245" t="s">
        <v>500</v>
      </c>
      <c r="M14" s="245"/>
      <c r="N14" s="245"/>
      <c r="O14" s="245"/>
      <c r="P14" s="245"/>
      <c r="Q14" s="245"/>
      <c r="R14" s="245"/>
      <c r="S14" s="245"/>
      <c r="T14" s="245" t="s">
        <v>2223</v>
      </c>
      <c r="U14" s="245"/>
      <c r="V14" s="245"/>
      <c r="W14" s="245"/>
      <c r="X14" s="245"/>
      <c r="Y14" s="245"/>
      <c r="AA14" s="488" t="s">
        <v>2209</v>
      </c>
      <c r="AB14" s="488"/>
      <c r="AC14" s="488"/>
      <c r="AD14" s="488"/>
      <c r="AE14" s="488"/>
      <c r="AF14" s="488"/>
      <c r="AG14" s="488"/>
      <c r="AH14" s="488"/>
      <c r="AI14" s="488"/>
      <c r="AJ14" s="245"/>
    </row>
    <row r="15" spans="1:39" x14ac:dyDescent="0.15">
      <c r="A15" s="340" t="s">
        <v>2228</v>
      </c>
      <c r="B15" s="340" t="s">
        <v>2226</v>
      </c>
      <c r="C15" s="340" t="s">
        <v>2228</v>
      </c>
      <c r="D15" s="340" t="s">
        <v>2226</v>
      </c>
      <c r="E15" s="340" t="s">
        <v>2229</v>
      </c>
      <c r="F15" s="340" t="s">
        <v>2236</v>
      </c>
      <c r="G15" s="340" t="s">
        <v>2229</v>
      </c>
      <c r="H15" s="340" t="s">
        <v>2402</v>
      </c>
      <c r="I15" s="340" t="s">
        <v>2227</v>
      </c>
      <c r="J15" s="340" t="s">
        <v>2229</v>
      </c>
      <c r="AC15" s="250" t="s">
        <v>2207</v>
      </c>
      <c r="AD15" s="250"/>
      <c r="AE15" s="250"/>
      <c r="AF15" s="250" t="s">
        <v>2208</v>
      </c>
      <c r="AG15" s="250"/>
      <c r="AH15" s="250"/>
      <c r="AI15" s="250"/>
    </row>
    <row r="16" spans="1:39" x14ac:dyDescent="0.15">
      <c r="L16" s="340" t="s">
        <v>393</v>
      </c>
      <c r="N16" s="245" t="s">
        <v>2224</v>
      </c>
      <c r="T16" s="340"/>
      <c r="V16" s="245" t="s">
        <v>2225</v>
      </c>
      <c r="AA16" s="255" t="s">
        <v>501</v>
      </c>
      <c r="AB16" s="250"/>
      <c r="AC16" s="256" t="s">
        <v>2226</v>
      </c>
      <c r="AD16" s="256" t="s">
        <v>2227</v>
      </c>
      <c r="AE16" s="250"/>
      <c r="AF16" s="256" t="s">
        <v>2228</v>
      </c>
      <c r="AG16" s="256" t="s">
        <v>2226</v>
      </c>
      <c r="AH16" s="256" t="s">
        <v>2227</v>
      </c>
      <c r="AI16" s="256" t="s">
        <v>2229</v>
      </c>
      <c r="AM16" s="257" t="s">
        <v>2250</v>
      </c>
    </row>
    <row r="17" spans="1:36" x14ac:dyDescent="0.15">
      <c r="A17" s="250" t="s">
        <v>111</v>
      </c>
      <c r="L17" s="340"/>
      <c r="N17" s="245" t="s">
        <v>2230</v>
      </c>
      <c r="T17" s="340"/>
      <c r="V17" s="245" t="s">
        <v>2231</v>
      </c>
      <c r="AA17" s="250" t="s">
        <v>503</v>
      </c>
      <c r="AB17" s="250"/>
      <c r="AC17" s="256" t="s">
        <v>2227</v>
      </c>
      <c r="AD17" s="256" t="s">
        <v>2228</v>
      </c>
      <c r="AE17" s="250"/>
      <c r="AF17" s="256" t="s">
        <v>2228</v>
      </c>
      <c r="AG17" s="256" t="s">
        <v>2226</v>
      </c>
      <c r="AH17" s="256" t="s">
        <v>2227</v>
      </c>
      <c r="AI17" s="256" t="s">
        <v>2229</v>
      </c>
    </row>
    <row r="18" spans="1:36" x14ac:dyDescent="0.15">
      <c r="A18" s="340" t="s">
        <v>2236</v>
      </c>
      <c r="B18" s="340" t="s">
        <v>2227</v>
      </c>
      <c r="C18" s="340" t="s">
        <v>2402</v>
      </c>
      <c r="D18" s="340" t="s">
        <v>2229</v>
      </c>
      <c r="E18" s="340" t="s">
        <v>2228</v>
      </c>
      <c r="F18" s="340" t="s">
        <v>2402</v>
      </c>
      <c r="G18" s="340" t="s">
        <v>2226</v>
      </c>
      <c r="H18" s="340" t="s">
        <v>2403</v>
      </c>
      <c r="L18" s="340"/>
      <c r="N18" s="245" t="s">
        <v>2232</v>
      </c>
      <c r="O18" s="247"/>
      <c r="S18" s="247"/>
      <c r="T18" s="258"/>
      <c r="U18" s="247"/>
      <c r="V18" s="247"/>
      <c r="W18" s="247"/>
    </row>
    <row r="19" spans="1:36" x14ac:dyDescent="0.15">
      <c r="AA19" s="488" t="s">
        <v>2233</v>
      </c>
      <c r="AB19" s="488"/>
      <c r="AC19" s="488"/>
      <c r="AD19" s="488"/>
      <c r="AE19" s="488"/>
      <c r="AF19" s="488"/>
      <c r="AG19" s="488"/>
      <c r="AH19" s="488"/>
      <c r="AI19" s="488"/>
    </row>
    <row r="20" spans="1:36" x14ac:dyDescent="0.15">
      <c r="A20" s="250" t="s">
        <v>662</v>
      </c>
      <c r="L20" s="259" t="s">
        <v>2234</v>
      </c>
      <c r="P20" s="260" t="s">
        <v>393</v>
      </c>
      <c r="Q20" s="261" t="s">
        <v>2235</v>
      </c>
      <c r="S20" s="247"/>
      <c r="T20" s="258"/>
      <c r="AA20" s="488" t="s">
        <v>504</v>
      </c>
      <c r="AB20" s="488"/>
      <c r="AC20" s="488"/>
      <c r="AD20" s="488"/>
      <c r="AE20" s="488"/>
      <c r="AF20" s="488"/>
      <c r="AG20" s="488"/>
      <c r="AH20" s="488"/>
      <c r="AI20" s="488"/>
    </row>
    <row r="21" spans="1:36" x14ac:dyDescent="0.15">
      <c r="A21" s="340" t="s">
        <v>2229</v>
      </c>
      <c r="B21" s="340" t="s">
        <v>2402</v>
      </c>
      <c r="C21" s="245" t="s">
        <v>440</v>
      </c>
      <c r="D21" s="340" t="s">
        <v>2404</v>
      </c>
      <c r="E21" s="340" t="s">
        <v>2402</v>
      </c>
      <c r="F21" s="245" t="s">
        <v>440</v>
      </c>
      <c r="G21" s="340" t="s">
        <v>2226</v>
      </c>
      <c r="AA21" s="488" t="s">
        <v>502</v>
      </c>
      <c r="AB21" s="488"/>
      <c r="AC21" s="488"/>
      <c r="AD21" s="488"/>
      <c r="AE21" s="488"/>
      <c r="AF21" s="488"/>
      <c r="AG21" s="488"/>
      <c r="AH21" s="488"/>
      <c r="AI21" s="488"/>
    </row>
    <row r="22" spans="1:36" x14ac:dyDescent="0.15">
      <c r="AC22" s="250" t="s">
        <v>2207</v>
      </c>
      <c r="AD22" s="250"/>
      <c r="AE22" s="250"/>
      <c r="AF22" s="250" t="s">
        <v>2208</v>
      </c>
      <c r="AG22" s="250"/>
      <c r="AH22" s="250"/>
    </row>
    <row r="23" spans="1:36" x14ac:dyDescent="0.15">
      <c r="K23" s="258"/>
      <c r="N23" s="247"/>
      <c r="R23" s="247"/>
      <c r="S23" s="258"/>
      <c r="T23" s="247"/>
      <c r="U23" s="247"/>
      <c r="V23" s="247"/>
      <c r="AA23" s="250" t="s">
        <v>501</v>
      </c>
      <c r="AC23" s="256" t="s">
        <v>2226</v>
      </c>
      <c r="AD23" s="256" t="s">
        <v>2227</v>
      </c>
      <c r="AE23" s="250"/>
      <c r="AF23" s="256" t="s">
        <v>2228</v>
      </c>
      <c r="AG23" s="256" t="s">
        <v>2226</v>
      </c>
      <c r="AH23" s="256" t="s">
        <v>2227</v>
      </c>
      <c r="AI23" s="256" t="s">
        <v>2236</v>
      </c>
    </row>
    <row r="24" spans="1:36" x14ac:dyDescent="0.15">
      <c r="U24" s="247"/>
      <c r="V24" s="247"/>
      <c r="AA24" s="250" t="s">
        <v>503</v>
      </c>
      <c r="AC24" s="256" t="s">
        <v>2227</v>
      </c>
      <c r="AD24" s="256" t="s">
        <v>2228</v>
      </c>
      <c r="AE24" s="250"/>
      <c r="AF24" s="256" t="s">
        <v>2228</v>
      </c>
      <c r="AG24" s="256" t="s">
        <v>2226</v>
      </c>
      <c r="AH24" s="256" t="s">
        <v>2227</v>
      </c>
      <c r="AI24" s="256" t="s">
        <v>2236</v>
      </c>
    </row>
    <row r="25" spans="1:36" x14ac:dyDescent="0.15">
      <c r="A25" s="250" t="s">
        <v>2237</v>
      </c>
      <c r="U25" s="247"/>
      <c r="V25" s="247"/>
      <c r="AA25" s="250"/>
      <c r="AC25" s="248"/>
      <c r="AD25" s="248"/>
      <c r="AE25" s="250"/>
      <c r="AF25" s="248"/>
      <c r="AG25" s="248"/>
      <c r="AH25" s="248"/>
      <c r="AI25" s="248"/>
    </row>
    <row r="26" spans="1:36" x14ac:dyDescent="0.15">
      <c r="A26" s="250"/>
      <c r="B26" s="340" t="s">
        <v>393</v>
      </c>
      <c r="C26" s="245" t="s">
        <v>2238</v>
      </c>
      <c r="K26" s="340" t="s">
        <v>393</v>
      </c>
      <c r="L26" s="245" t="s">
        <v>2239</v>
      </c>
      <c r="U26" s="247"/>
      <c r="V26" s="247"/>
      <c r="X26" s="340" t="s">
        <v>393</v>
      </c>
      <c r="Y26" s="245" t="s">
        <v>2240</v>
      </c>
      <c r="AA26" s="250"/>
      <c r="AC26" s="248"/>
      <c r="AD26" s="248"/>
      <c r="AE26" s="250"/>
      <c r="AF26" s="248"/>
      <c r="AG26" s="248"/>
      <c r="AH26" s="248"/>
      <c r="AI26" s="248"/>
    </row>
    <row r="27" spans="1:36" x14ac:dyDescent="0.15">
      <c r="C27" s="245" t="s">
        <v>659</v>
      </c>
      <c r="L27" s="245" t="s">
        <v>659</v>
      </c>
      <c r="U27" s="247"/>
      <c r="V27" s="247"/>
      <c r="Y27" s="245" t="s">
        <v>2241</v>
      </c>
      <c r="AA27" s="250"/>
      <c r="AC27" s="248"/>
      <c r="AD27" s="248"/>
      <c r="AE27" s="250"/>
      <c r="AF27" s="248"/>
      <c r="AG27" s="248"/>
      <c r="AH27" s="248"/>
      <c r="AI27" s="248"/>
    </row>
    <row r="28" spans="1:36" x14ac:dyDescent="0.15">
      <c r="U28" s="247"/>
      <c r="V28" s="247"/>
      <c r="AA28" s="250"/>
      <c r="AC28" s="248"/>
      <c r="AD28" s="248"/>
      <c r="AE28" s="250"/>
      <c r="AF28" s="248"/>
      <c r="AG28" s="248"/>
      <c r="AH28" s="248"/>
      <c r="AI28" s="248"/>
    </row>
    <row r="29" spans="1:36" x14ac:dyDescent="0.15">
      <c r="A29" s="250" t="s">
        <v>2398</v>
      </c>
    </row>
    <row r="30" spans="1:36" x14ac:dyDescent="0.15">
      <c r="A30" s="262" t="s">
        <v>2405</v>
      </c>
      <c r="B30" s="262" t="s">
        <v>2406</v>
      </c>
      <c r="C30" s="262" t="s">
        <v>2407</v>
      </c>
      <c r="D30" s="262" t="s">
        <v>2408</v>
      </c>
      <c r="E30" s="262" t="s">
        <v>2409</v>
      </c>
      <c r="F30" s="262"/>
      <c r="G30" s="262" t="s">
        <v>2410</v>
      </c>
      <c r="H30" s="262" t="s">
        <v>2411</v>
      </c>
      <c r="I30" s="262" t="s">
        <v>2412</v>
      </c>
      <c r="J30" s="262" t="s">
        <v>1957</v>
      </c>
      <c r="K30" s="262"/>
      <c r="L30" s="262" t="s">
        <v>2413</v>
      </c>
      <c r="M30" s="262" t="s">
        <v>2414</v>
      </c>
      <c r="N30" s="262" t="s">
        <v>1595</v>
      </c>
      <c r="O30" s="262" t="s">
        <v>2415</v>
      </c>
      <c r="P30" s="262" t="s">
        <v>458</v>
      </c>
      <c r="Q30" s="262" t="s">
        <v>2416</v>
      </c>
      <c r="R30" s="262" t="s">
        <v>2417</v>
      </c>
      <c r="S30" s="262" t="s">
        <v>1600</v>
      </c>
      <c r="T30" s="262" t="s">
        <v>2418</v>
      </c>
      <c r="U30" s="262" t="s">
        <v>2419</v>
      </c>
      <c r="V30" s="262" t="s">
        <v>2420</v>
      </c>
      <c r="W30" s="262" t="s">
        <v>2421</v>
      </c>
      <c r="X30" s="262" t="s">
        <v>2422</v>
      </c>
      <c r="Y30" s="262"/>
      <c r="Z30" s="262"/>
      <c r="AA30" s="262"/>
      <c r="AB30" s="262"/>
      <c r="AC30" s="262"/>
      <c r="AD30" s="262"/>
      <c r="AE30" s="262"/>
      <c r="AF30" s="262"/>
      <c r="AG30" s="262"/>
      <c r="AH30" s="262"/>
      <c r="AI30" s="262"/>
      <c r="AJ30" s="262"/>
    </row>
    <row r="31" spans="1:36" x14ac:dyDescent="0.15">
      <c r="A31" s="262"/>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row>
    <row r="33" spans="1:36" x14ac:dyDescent="0.15">
      <c r="A33" s="250" t="s">
        <v>2399</v>
      </c>
    </row>
    <row r="34" spans="1:36" x14ac:dyDescent="0.15">
      <c r="A34" s="340" t="s">
        <v>2423</v>
      </c>
      <c r="B34" s="340" t="s">
        <v>2424</v>
      </c>
      <c r="C34" s="340" t="s">
        <v>2425</v>
      </c>
      <c r="D34" s="340" t="s">
        <v>2426</v>
      </c>
      <c r="E34" s="340" t="s">
        <v>2427</v>
      </c>
      <c r="F34" s="340" t="s">
        <v>2428</v>
      </c>
      <c r="G34" s="340" t="s">
        <v>2414</v>
      </c>
      <c r="H34" s="340"/>
      <c r="I34" s="340" t="s">
        <v>2429</v>
      </c>
      <c r="J34" s="340" t="s">
        <v>458</v>
      </c>
      <c r="K34" s="340" t="s">
        <v>1595</v>
      </c>
      <c r="L34" s="340"/>
      <c r="M34" s="340" t="s">
        <v>2430</v>
      </c>
      <c r="N34" s="340" t="s">
        <v>2416</v>
      </c>
      <c r="O34" s="340" t="s">
        <v>2415</v>
      </c>
      <c r="P34" s="340" t="s">
        <v>460</v>
      </c>
      <c r="Q34" s="340" t="s">
        <v>2431</v>
      </c>
      <c r="R34" s="340" t="s">
        <v>2432</v>
      </c>
      <c r="S34" s="340"/>
      <c r="T34" s="340" t="s">
        <v>2236</v>
      </c>
      <c r="U34" s="340" t="s">
        <v>2228</v>
      </c>
      <c r="V34" s="340" t="s">
        <v>2433</v>
      </c>
      <c r="W34" s="340"/>
      <c r="X34" s="340"/>
      <c r="Y34" s="340"/>
      <c r="Z34" s="340"/>
      <c r="AA34" s="340"/>
      <c r="AB34" s="340"/>
      <c r="AC34" s="340"/>
      <c r="AD34" s="340"/>
      <c r="AE34" s="340"/>
      <c r="AF34" s="340"/>
      <c r="AG34" s="340"/>
      <c r="AH34" s="340"/>
      <c r="AI34" s="340"/>
      <c r="AJ34" s="340"/>
    </row>
    <row r="35" spans="1:36" x14ac:dyDescent="0.15">
      <c r="A35" s="340"/>
      <c r="B35" s="340"/>
      <c r="C35" s="340"/>
      <c r="D35" s="340"/>
      <c r="E35" s="340"/>
      <c r="F35" s="340"/>
      <c r="G35" s="340"/>
      <c r="H35" s="340"/>
      <c r="I35" s="340"/>
      <c r="J35" s="340"/>
      <c r="K35" s="340"/>
      <c r="L35" s="340"/>
      <c r="M35" s="340"/>
      <c r="N35" s="340"/>
      <c r="O35" s="340"/>
      <c r="P35" s="340"/>
      <c r="Q35" s="340"/>
      <c r="R35" s="340"/>
      <c r="S35" s="340"/>
      <c r="T35" s="340"/>
      <c r="U35" s="340"/>
      <c r="V35" s="340"/>
      <c r="W35" s="340"/>
      <c r="X35" s="340"/>
      <c r="Y35" s="340"/>
      <c r="Z35" s="340"/>
      <c r="AA35" s="340"/>
      <c r="AB35" s="340"/>
      <c r="AC35" s="340"/>
      <c r="AD35" s="340"/>
      <c r="AE35" s="340"/>
      <c r="AF35" s="340"/>
      <c r="AG35" s="340"/>
      <c r="AH35" s="340"/>
      <c r="AI35" s="340"/>
      <c r="AJ35" s="340"/>
    </row>
    <row r="37" spans="1:36" x14ac:dyDescent="0.15">
      <c r="A37" s="245" t="s">
        <v>505</v>
      </c>
      <c r="G37" s="245" t="s">
        <v>506</v>
      </c>
    </row>
    <row r="38" spans="1:36" x14ac:dyDescent="0.15">
      <c r="A38" s="340" t="s">
        <v>2226</v>
      </c>
      <c r="B38" s="340" t="s">
        <v>2236</v>
      </c>
      <c r="C38" s="340" t="s">
        <v>2403</v>
      </c>
      <c r="D38" s="340" t="s">
        <v>2229</v>
      </c>
      <c r="E38" s="340" t="s">
        <v>2227</v>
      </c>
      <c r="F38" s="263"/>
      <c r="G38" s="340" t="s">
        <v>2423</v>
      </c>
      <c r="H38" s="340" t="s">
        <v>2431</v>
      </c>
      <c r="I38" s="340" t="s">
        <v>2425</v>
      </c>
      <c r="J38" s="340" t="s">
        <v>2426</v>
      </c>
      <c r="K38" s="340" t="s">
        <v>458</v>
      </c>
      <c r="L38" s="340" t="s">
        <v>2429</v>
      </c>
      <c r="M38" s="340" t="s">
        <v>2414</v>
      </c>
      <c r="N38" s="340"/>
      <c r="O38" s="340" t="s">
        <v>2429</v>
      </c>
      <c r="P38" s="340" t="s">
        <v>458</v>
      </c>
      <c r="Q38" s="340" t="s">
        <v>1595</v>
      </c>
      <c r="R38" s="340"/>
      <c r="S38" s="340" t="s">
        <v>2430</v>
      </c>
      <c r="T38" s="340" t="s">
        <v>2416</v>
      </c>
      <c r="U38" s="340" t="s">
        <v>2415</v>
      </c>
      <c r="V38" s="340" t="s">
        <v>460</v>
      </c>
      <c r="W38" s="340" t="s">
        <v>2431</v>
      </c>
      <c r="X38" s="340" t="s">
        <v>2432</v>
      </c>
      <c r="Y38" s="340"/>
      <c r="Z38" s="340"/>
      <c r="AA38" s="340"/>
      <c r="AB38" s="340"/>
      <c r="AC38" s="340"/>
      <c r="AD38" s="340"/>
      <c r="AE38" s="340"/>
      <c r="AF38" s="340"/>
      <c r="AG38" s="340"/>
      <c r="AH38" s="340"/>
      <c r="AI38" s="340"/>
      <c r="AJ38" s="340"/>
    </row>
    <row r="39" spans="1:36" x14ac:dyDescent="0.15">
      <c r="A39" s="258"/>
      <c r="B39" s="258"/>
      <c r="C39" s="258"/>
      <c r="D39" s="258"/>
      <c r="E39" s="258"/>
      <c r="F39" s="263"/>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row>
    <row r="40" spans="1:36" x14ac:dyDescent="0.15">
      <c r="A40" s="264" t="s">
        <v>2242</v>
      </c>
      <c r="B40" s="264"/>
      <c r="C40" s="264"/>
      <c r="D40" s="264"/>
      <c r="E40" s="264"/>
      <c r="F40" s="264"/>
      <c r="G40" s="264"/>
      <c r="H40" s="264"/>
      <c r="I40" s="264"/>
      <c r="J40" s="264"/>
      <c r="K40" s="264"/>
      <c r="L40" s="264"/>
      <c r="M40" s="264"/>
      <c r="N40" s="264"/>
      <c r="O40" s="264"/>
      <c r="P40" s="264"/>
      <c r="Q40" s="264"/>
      <c r="R40" s="264"/>
      <c r="S40" s="264"/>
      <c r="T40" s="264"/>
      <c r="U40" s="264"/>
      <c r="V40" s="264"/>
      <c r="W40" s="264"/>
      <c r="X40" s="264"/>
      <c r="Y40" s="264"/>
      <c r="Z40" s="264"/>
      <c r="AA40" s="264"/>
      <c r="AB40" s="264"/>
      <c r="AC40" s="264"/>
      <c r="AD40" s="264"/>
      <c r="AE40" s="264"/>
      <c r="AF40" s="258"/>
      <c r="AG40" s="258"/>
      <c r="AH40" s="258"/>
      <c r="AI40" s="258"/>
      <c r="AJ40" s="258"/>
    </row>
    <row r="41" spans="1:36" x14ac:dyDescent="0.15">
      <c r="A41" s="340" t="s">
        <v>2434</v>
      </c>
      <c r="B41" s="340" t="s">
        <v>498</v>
      </c>
      <c r="C41" s="340" t="s">
        <v>2415</v>
      </c>
      <c r="D41" s="340" t="s">
        <v>1596</v>
      </c>
      <c r="E41" s="340" t="s">
        <v>2438</v>
      </c>
      <c r="F41" s="340" t="s">
        <v>2429</v>
      </c>
      <c r="G41" s="340" t="s">
        <v>2719</v>
      </c>
      <c r="H41" s="340"/>
      <c r="I41" s="340" t="s">
        <v>2438</v>
      </c>
      <c r="J41" s="340" t="s">
        <v>2720</v>
      </c>
      <c r="K41" s="340" t="s">
        <v>1595</v>
      </c>
      <c r="L41" s="340"/>
      <c r="M41" s="340" t="s">
        <v>2435</v>
      </c>
      <c r="N41" s="340" t="s">
        <v>1600</v>
      </c>
      <c r="O41" s="340" t="s">
        <v>2417</v>
      </c>
      <c r="P41" s="340" t="s">
        <v>1600</v>
      </c>
      <c r="Q41" s="340" t="s">
        <v>2429</v>
      </c>
      <c r="R41" s="340" t="s">
        <v>458</v>
      </c>
      <c r="S41" s="340"/>
      <c r="T41" s="340" t="s">
        <v>2431</v>
      </c>
      <c r="U41" s="340" t="s">
        <v>1595</v>
      </c>
      <c r="V41" s="340" t="s">
        <v>1595</v>
      </c>
      <c r="W41" s="340" t="s">
        <v>1600</v>
      </c>
      <c r="X41" s="340" t="s">
        <v>1596</v>
      </c>
      <c r="Y41" s="340" t="s">
        <v>2417</v>
      </c>
      <c r="Z41" s="340"/>
      <c r="AA41" s="340" t="s">
        <v>2438</v>
      </c>
      <c r="AB41" s="340" t="s">
        <v>440</v>
      </c>
      <c r="AC41" s="340" t="s">
        <v>2415</v>
      </c>
      <c r="AD41" s="340" t="s">
        <v>440</v>
      </c>
      <c r="AE41" s="340" t="s">
        <v>2431</v>
      </c>
      <c r="AF41" s="340" t="s">
        <v>440</v>
      </c>
      <c r="AG41" s="340" t="s">
        <v>2419</v>
      </c>
      <c r="AH41" s="340"/>
      <c r="AI41" s="340"/>
      <c r="AJ41" s="340"/>
    </row>
    <row r="42" spans="1:36" x14ac:dyDescent="0.15">
      <c r="A42" s="340" t="s">
        <v>2718</v>
      </c>
      <c r="B42" s="340" t="s">
        <v>2417</v>
      </c>
      <c r="C42" s="340" t="s">
        <v>2431</v>
      </c>
      <c r="D42" s="340" t="s">
        <v>2437</v>
      </c>
      <c r="E42" s="340" t="s">
        <v>498</v>
      </c>
      <c r="F42" s="340" t="s">
        <v>458</v>
      </c>
      <c r="G42" s="340"/>
      <c r="H42" s="340" t="s">
        <v>2236</v>
      </c>
      <c r="I42" s="340" t="s">
        <v>2226</v>
      </c>
      <c r="J42" s="340" t="s">
        <v>2402</v>
      </c>
      <c r="K42" s="340" t="s">
        <v>2433</v>
      </c>
      <c r="L42" s="340" t="s">
        <v>439</v>
      </c>
      <c r="M42" s="340" t="s">
        <v>2411</v>
      </c>
      <c r="N42" s="340"/>
      <c r="O42" s="340"/>
      <c r="P42" s="340"/>
      <c r="Q42" s="340"/>
      <c r="R42" s="340"/>
      <c r="S42" s="340"/>
      <c r="T42" s="340"/>
      <c r="U42" s="340"/>
      <c r="V42" s="340"/>
      <c r="W42" s="340"/>
      <c r="X42" s="340"/>
      <c r="Y42" s="340"/>
      <c r="Z42" s="340"/>
      <c r="AA42" s="340"/>
      <c r="AB42" s="340"/>
      <c r="AC42" s="340"/>
      <c r="AD42" s="340"/>
      <c r="AE42" s="340"/>
      <c r="AF42" s="340"/>
      <c r="AG42" s="340"/>
      <c r="AH42" s="340"/>
      <c r="AI42" s="340"/>
      <c r="AJ42" s="340"/>
    </row>
    <row r="44" spans="1:36" x14ac:dyDescent="0.15">
      <c r="A44" s="245" t="s">
        <v>2243</v>
      </c>
      <c r="Q44" s="245" t="s">
        <v>2244</v>
      </c>
    </row>
    <row r="45" spans="1:36" x14ac:dyDescent="0.15">
      <c r="A45" s="340" t="s">
        <v>2226</v>
      </c>
      <c r="B45" s="340" t="s">
        <v>2229</v>
      </c>
      <c r="C45" s="340" t="s">
        <v>2236</v>
      </c>
      <c r="D45" s="265" t="s">
        <v>2229</v>
      </c>
      <c r="E45" s="266" t="s">
        <v>2236</v>
      </c>
      <c r="F45" s="340" t="s">
        <v>2403</v>
      </c>
      <c r="G45" s="340" t="s">
        <v>2403</v>
      </c>
      <c r="H45" s="340" t="s">
        <v>2433</v>
      </c>
      <c r="I45" s="340" t="s">
        <v>2404</v>
      </c>
      <c r="J45" s="340" t="s">
        <v>2433</v>
      </c>
      <c r="K45" s="340"/>
      <c r="L45" s="340"/>
      <c r="M45" s="340"/>
      <c r="N45" s="340"/>
      <c r="O45" s="258"/>
      <c r="Q45" s="340" t="s">
        <v>2226</v>
      </c>
      <c r="R45" s="340" t="s">
        <v>2229</v>
      </c>
      <c r="S45" s="340" t="s">
        <v>2236</v>
      </c>
      <c r="T45" s="265" t="s">
        <v>2229</v>
      </c>
      <c r="U45" s="266" t="s">
        <v>2236</v>
      </c>
      <c r="V45" s="340" t="s">
        <v>2403</v>
      </c>
      <c r="W45" s="340" t="s">
        <v>2403</v>
      </c>
      <c r="X45" s="340" t="s">
        <v>2433</v>
      </c>
      <c r="Y45" s="340" t="s">
        <v>2404</v>
      </c>
      <c r="Z45" s="340" t="s">
        <v>2229</v>
      </c>
      <c r="AA45" s="340"/>
      <c r="AB45" s="340"/>
      <c r="AC45" s="340"/>
      <c r="AD45" s="340"/>
      <c r="AE45" s="258"/>
      <c r="AF45" s="263"/>
      <c r="AG45" s="263"/>
      <c r="AH45" s="263"/>
      <c r="AI45" s="263"/>
      <c r="AJ45" s="263"/>
    </row>
    <row r="46" spans="1:36" x14ac:dyDescent="0.15">
      <c r="A46" s="258"/>
      <c r="B46" s="258"/>
      <c r="C46" s="258"/>
      <c r="D46" s="258"/>
      <c r="E46" s="258"/>
      <c r="F46" s="258"/>
      <c r="G46" s="258"/>
      <c r="H46" s="263"/>
      <c r="I46" s="258"/>
      <c r="J46" s="258"/>
      <c r="K46" s="258"/>
      <c r="L46" s="258"/>
      <c r="M46" s="258"/>
      <c r="N46" s="258"/>
      <c r="O46" s="258"/>
      <c r="P46" s="258"/>
      <c r="Q46" s="258"/>
      <c r="R46" s="258"/>
      <c r="S46" s="263"/>
      <c r="T46" s="258"/>
      <c r="U46" s="258"/>
      <c r="V46" s="258"/>
      <c r="W46" s="258"/>
      <c r="X46" s="258"/>
      <c r="Y46" s="258"/>
      <c r="Z46" s="258"/>
      <c r="AA46" s="258"/>
      <c r="AB46" s="258"/>
      <c r="AC46" s="258"/>
      <c r="AD46" s="258"/>
      <c r="AE46" s="258"/>
      <c r="AF46" s="263"/>
      <c r="AG46" s="263"/>
      <c r="AH46" s="263"/>
      <c r="AI46" s="263"/>
      <c r="AJ46" s="263"/>
    </row>
    <row r="47" spans="1:36" x14ac:dyDescent="0.15">
      <c r="A47" s="245" t="s">
        <v>2245</v>
      </c>
      <c r="AE47" s="263"/>
      <c r="AF47" s="263"/>
      <c r="AG47" s="263"/>
      <c r="AH47" s="263"/>
      <c r="AI47" s="263"/>
      <c r="AJ47" s="263"/>
    </row>
    <row r="48" spans="1:36" x14ac:dyDescent="0.15">
      <c r="A48" s="340" t="s">
        <v>2438</v>
      </c>
      <c r="B48" s="340" t="s">
        <v>2439</v>
      </c>
      <c r="C48" s="340" t="s">
        <v>2431</v>
      </c>
      <c r="D48" s="340" t="s">
        <v>2415</v>
      </c>
      <c r="E48" s="340" t="s">
        <v>498</v>
      </c>
      <c r="F48" s="340" t="s">
        <v>2431</v>
      </c>
      <c r="G48" s="340" t="s">
        <v>2436</v>
      </c>
      <c r="H48" s="340" t="s">
        <v>458</v>
      </c>
      <c r="I48" s="340" t="s">
        <v>2440</v>
      </c>
      <c r="J48" s="340" t="s">
        <v>1599</v>
      </c>
      <c r="K48" s="340" t="s">
        <v>458</v>
      </c>
      <c r="L48" s="340" t="s">
        <v>2429</v>
      </c>
      <c r="M48" s="340" t="s">
        <v>2438</v>
      </c>
      <c r="N48" s="340" t="s">
        <v>458</v>
      </c>
      <c r="O48" s="340" t="s">
        <v>1597</v>
      </c>
      <c r="P48" s="340" t="s">
        <v>2417</v>
      </c>
      <c r="Q48" s="340" t="s">
        <v>1596</v>
      </c>
      <c r="R48" s="340" t="s">
        <v>393</v>
      </c>
      <c r="S48" s="340" t="s">
        <v>440</v>
      </c>
      <c r="T48" s="340" t="s">
        <v>2438</v>
      </c>
      <c r="U48" s="340" t="s">
        <v>498</v>
      </c>
      <c r="V48" s="340"/>
      <c r="W48" s="340"/>
      <c r="X48" s="340"/>
      <c r="Y48" s="340"/>
      <c r="Z48" s="340"/>
      <c r="AA48" s="340"/>
      <c r="AB48" s="340"/>
      <c r="AC48" s="340"/>
      <c r="AD48" s="340"/>
      <c r="AE48" s="263"/>
      <c r="AF48" s="263"/>
      <c r="AG48" s="263"/>
      <c r="AH48" s="263"/>
      <c r="AI48" s="263"/>
      <c r="AJ48" s="263"/>
    </row>
    <row r="49" spans="1:39" x14ac:dyDescent="0.15">
      <c r="Q49" s="247"/>
      <c r="R49" s="247"/>
      <c r="S49" s="247"/>
      <c r="T49" s="247"/>
      <c r="U49" s="247"/>
      <c r="V49" s="247"/>
      <c r="W49" s="247"/>
      <c r="X49" s="247"/>
      <c r="Y49" s="247"/>
      <c r="Z49" s="247"/>
      <c r="AA49" s="247"/>
      <c r="AB49" s="247"/>
      <c r="AC49" s="247"/>
      <c r="AD49" s="247"/>
      <c r="AE49" s="247"/>
      <c r="AF49" s="247"/>
      <c r="AG49" s="247"/>
      <c r="AH49" s="247"/>
      <c r="AI49" s="247"/>
      <c r="AJ49" s="247"/>
    </row>
    <row r="50" spans="1:39" ht="14.25" customHeight="1" x14ac:dyDescent="0.15">
      <c r="A50" s="492" t="s">
        <v>2246</v>
      </c>
      <c r="B50" s="493"/>
      <c r="C50" s="493"/>
      <c r="D50" s="493"/>
      <c r="E50" s="493"/>
      <c r="F50" s="493"/>
      <c r="G50" s="493"/>
      <c r="H50" s="494"/>
      <c r="I50" s="495" t="s">
        <v>2247</v>
      </c>
      <c r="J50" s="495"/>
      <c r="K50" s="495"/>
      <c r="L50" s="495"/>
      <c r="M50" s="495"/>
      <c r="N50" s="495"/>
      <c r="O50" s="495"/>
      <c r="P50" s="495"/>
      <c r="Q50" s="496"/>
      <c r="R50" s="497" t="s">
        <v>2248</v>
      </c>
      <c r="S50" s="497"/>
      <c r="T50" s="497"/>
      <c r="U50" s="497"/>
      <c r="V50" s="497"/>
      <c r="W50" s="497"/>
      <c r="X50" s="497"/>
      <c r="Y50" s="497"/>
      <c r="Z50" s="497"/>
      <c r="AA50" s="497"/>
      <c r="AB50" s="497"/>
      <c r="AC50" s="497"/>
      <c r="AD50" s="497"/>
      <c r="AE50" s="497"/>
      <c r="AF50" s="497"/>
      <c r="AG50" s="497"/>
      <c r="AH50" s="497"/>
      <c r="AI50" s="497"/>
      <c r="AJ50" s="497"/>
    </row>
    <row r="51" spans="1:39" x14ac:dyDescent="0.15">
      <c r="A51" s="498" t="s">
        <v>2721</v>
      </c>
      <c r="B51" s="498"/>
      <c r="C51" s="498"/>
      <c r="D51" s="498"/>
      <c r="E51" s="498"/>
      <c r="F51" s="498"/>
      <c r="G51" s="498"/>
      <c r="H51" s="498"/>
      <c r="I51" s="498"/>
      <c r="J51" s="498"/>
      <c r="K51" s="498"/>
      <c r="L51" s="498"/>
      <c r="M51" s="498"/>
      <c r="N51" s="498"/>
      <c r="O51" s="498"/>
      <c r="P51" s="498"/>
      <c r="Q51" s="498"/>
      <c r="R51" s="497"/>
      <c r="S51" s="497"/>
      <c r="T51" s="497"/>
      <c r="U51" s="497"/>
      <c r="V51" s="497"/>
      <c r="W51" s="497"/>
      <c r="X51" s="497"/>
      <c r="Y51" s="497"/>
      <c r="Z51" s="497"/>
      <c r="AA51" s="497"/>
      <c r="AB51" s="497"/>
      <c r="AC51" s="497"/>
      <c r="AD51" s="497"/>
      <c r="AE51" s="497"/>
      <c r="AF51" s="497"/>
      <c r="AG51" s="497"/>
      <c r="AH51" s="497"/>
      <c r="AI51" s="497"/>
      <c r="AJ51" s="497"/>
    </row>
    <row r="52" spans="1:39" x14ac:dyDescent="0.15">
      <c r="A52" s="499"/>
      <c r="B52" s="499"/>
      <c r="C52" s="499"/>
      <c r="D52" s="499"/>
      <c r="E52" s="499"/>
      <c r="F52" s="499"/>
      <c r="G52" s="499"/>
      <c r="H52" s="499"/>
      <c r="I52" s="499"/>
      <c r="J52" s="499"/>
      <c r="K52" s="499"/>
      <c r="L52" s="499"/>
      <c r="M52" s="499"/>
      <c r="N52" s="499"/>
      <c r="O52" s="499"/>
      <c r="P52" s="499"/>
      <c r="Q52" s="499"/>
      <c r="R52" s="497"/>
      <c r="S52" s="497"/>
      <c r="T52" s="497"/>
      <c r="U52" s="497"/>
      <c r="V52" s="497"/>
      <c r="W52" s="497"/>
      <c r="X52" s="497"/>
      <c r="Y52" s="497"/>
      <c r="Z52" s="497"/>
      <c r="AA52" s="497"/>
      <c r="AB52" s="497"/>
      <c r="AC52" s="497"/>
      <c r="AD52" s="497"/>
      <c r="AE52" s="497"/>
      <c r="AF52" s="497"/>
      <c r="AG52" s="497"/>
      <c r="AH52" s="497"/>
      <c r="AI52" s="497"/>
      <c r="AJ52" s="497"/>
    </row>
    <row r="53" spans="1:39" ht="60" customHeight="1" x14ac:dyDescent="0.15">
      <c r="A53" s="499"/>
      <c r="B53" s="499"/>
      <c r="C53" s="499"/>
      <c r="D53" s="499"/>
      <c r="E53" s="499"/>
      <c r="F53" s="499"/>
      <c r="G53" s="499"/>
      <c r="H53" s="499"/>
      <c r="I53" s="499"/>
      <c r="J53" s="499"/>
      <c r="K53" s="499"/>
      <c r="L53" s="499"/>
      <c r="M53" s="499"/>
      <c r="N53" s="499"/>
      <c r="O53" s="499"/>
      <c r="P53" s="499"/>
      <c r="Q53" s="499"/>
      <c r="R53" s="497"/>
      <c r="S53" s="497"/>
      <c r="T53" s="497"/>
      <c r="U53" s="497"/>
      <c r="V53" s="497"/>
      <c r="W53" s="497"/>
      <c r="X53" s="497"/>
      <c r="Y53" s="497"/>
      <c r="Z53" s="497"/>
      <c r="AA53" s="497"/>
      <c r="AB53" s="497"/>
      <c r="AC53" s="497"/>
      <c r="AD53" s="497"/>
      <c r="AE53" s="497"/>
      <c r="AF53" s="497"/>
      <c r="AG53" s="497"/>
      <c r="AH53" s="497"/>
      <c r="AI53" s="497"/>
      <c r="AJ53" s="497"/>
    </row>
    <row r="54" spans="1:39" ht="13.5" customHeight="1" x14ac:dyDescent="0.15">
      <c r="A54" s="499"/>
      <c r="B54" s="499"/>
      <c r="C54" s="499"/>
      <c r="D54" s="499"/>
      <c r="E54" s="499"/>
      <c r="F54" s="499"/>
      <c r="G54" s="499"/>
      <c r="H54" s="499"/>
      <c r="I54" s="499"/>
      <c r="J54" s="499"/>
      <c r="K54" s="499"/>
      <c r="L54" s="499"/>
      <c r="M54" s="499"/>
      <c r="N54" s="499"/>
      <c r="O54" s="499"/>
      <c r="P54" s="499"/>
      <c r="Q54" s="499"/>
      <c r="R54" s="497"/>
      <c r="S54" s="497"/>
      <c r="T54" s="497"/>
      <c r="U54" s="497"/>
      <c r="V54" s="497"/>
      <c r="W54" s="497"/>
      <c r="X54" s="497"/>
      <c r="Y54" s="497"/>
      <c r="Z54" s="497"/>
      <c r="AA54" s="497"/>
      <c r="AB54" s="497"/>
      <c r="AC54" s="497"/>
      <c r="AD54" s="497"/>
      <c r="AE54" s="497"/>
      <c r="AF54" s="497"/>
      <c r="AG54" s="497"/>
      <c r="AH54" s="497"/>
      <c r="AI54" s="497"/>
      <c r="AJ54" s="497"/>
    </row>
    <row r="55" spans="1:39" x14ac:dyDescent="0.15">
      <c r="A55" s="499"/>
      <c r="B55" s="499"/>
      <c r="C55" s="499"/>
      <c r="D55" s="499"/>
      <c r="E55" s="499"/>
      <c r="F55" s="499"/>
      <c r="G55" s="499"/>
      <c r="H55" s="499"/>
      <c r="I55" s="499"/>
      <c r="J55" s="499"/>
      <c r="K55" s="499"/>
      <c r="L55" s="499"/>
      <c r="M55" s="499"/>
      <c r="N55" s="499"/>
      <c r="O55" s="499"/>
      <c r="P55" s="499"/>
      <c r="Q55" s="499"/>
      <c r="R55" s="497"/>
      <c r="S55" s="497"/>
      <c r="T55" s="497"/>
      <c r="U55" s="497"/>
      <c r="V55" s="497"/>
      <c r="W55" s="497"/>
      <c r="X55" s="497"/>
      <c r="Y55" s="497"/>
      <c r="Z55" s="497"/>
      <c r="AA55" s="497"/>
      <c r="AB55" s="497"/>
      <c r="AC55" s="497"/>
      <c r="AD55" s="497"/>
      <c r="AE55" s="497"/>
      <c r="AF55" s="497"/>
      <c r="AG55" s="497"/>
      <c r="AH55" s="497"/>
      <c r="AI55" s="497"/>
      <c r="AJ55" s="497"/>
    </row>
    <row r="56" spans="1:39" x14ac:dyDescent="0.15">
      <c r="A56" s="267"/>
      <c r="B56" s="267"/>
      <c r="C56" s="267"/>
      <c r="D56" s="267"/>
      <c r="E56" s="267"/>
      <c r="F56" s="267"/>
      <c r="G56" s="267"/>
      <c r="H56" s="267"/>
      <c r="I56" s="268"/>
      <c r="J56" s="268"/>
      <c r="K56" s="268"/>
      <c r="L56" s="268"/>
      <c r="M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row>
    <row r="57" spans="1:39" x14ac:dyDescent="0.15">
      <c r="A57" s="267"/>
      <c r="B57" s="267"/>
      <c r="C57" s="267"/>
      <c r="D57" s="267"/>
      <c r="E57" s="267"/>
      <c r="F57" s="267"/>
      <c r="G57" s="267"/>
      <c r="H57" s="267"/>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row>
    <row r="58" spans="1:39" x14ac:dyDescent="0.15">
      <c r="AC58" s="247"/>
      <c r="AD58" s="247"/>
      <c r="AE58" s="247"/>
      <c r="AF58" s="247"/>
      <c r="AG58" s="247"/>
      <c r="AH58" s="247"/>
      <c r="AI58" s="247"/>
      <c r="AJ58" s="247"/>
      <c r="AK58" s="247"/>
      <c r="AL58" s="247"/>
      <c r="AM58" s="247"/>
    </row>
    <row r="59" spans="1:39" x14ac:dyDescent="0.15">
      <c r="AC59" s="247"/>
      <c r="AD59" s="247"/>
      <c r="AE59" s="247"/>
      <c r="AF59" s="247"/>
      <c r="AG59" s="247"/>
      <c r="AH59" s="247"/>
      <c r="AI59" s="247"/>
      <c r="AJ59" s="247"/>
      <c r="AK59" s="247"/>
      <c r="AL59" s="247"/>
      <c r="AM59" s="247"/>
    </row>
  </sheetData>
  <protectedRanges>
    <protectedRange sqref="T8:Y8 O8:Q8" name="Range1_2"/>
  </protectedRanges>
  <mergeCells count="15">
    <mergeCell ref="AA14:AI14"/>
    <mergeCell ref="AA19:AI19"/>
    <mergeCell ref="AA20:AI20"/>
    <mergeCell ref="AA21:AI21"/>
    <mergeCell ref="A50:H50"/>
    <mergeCell ref="I50:Q50"/>
    <mergeCell ref="R50:AJ55"/>
    <mergeCell ref="A51:H55"/>
    <mergeCell ref="I51:Q55"/>
    <mergeCell ref="B2:E2"/>
    <mergeCell ref="G7:AB7"/>
    <mergeCell ref="L8:M8"/>
    <mergeCell ref="O8:P8"/>
    <mergeCell ref="R8:S8"/>
    <mergeCell ref="U8:W8"/>
  </mergeCells>
  <pageMargins left="0.70866141732283472" right="0.70866141732283472" top="0.74803149606299213" bottom="0.74803149606299213" header="0.31496062992125984" footer="0.31496062992125984"/>
  <pageSetup paperSize="9" scale="93" orientation="portrait" useFirstPageNumber="1" r:id="rId1"/>
  <colBreaks count="1" manualBreakCount="1">
    <brk id="36"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761"/>
  <sheetViews>
    <sheetView topLeftCell="B1" zoomScale="90" zoomScaleNormal="90" zoomScaleSheetLayoutView="100" workbookViewId="0">
      <pane xSplit="7" ySplit="3" topLeftCell="I4" activePane="bottomRight" state="frozen"/>
      <selection activeCell="B1" sqref="B1"/>
      <selection pane="topRight" activeCell="I1" sqref="I1"/>
      <selection pane="bottomLeft" activeCell="B4" sqref="B4"/>
      <selection pane="bottomRight" activeCell="B1" sqref="B1:I1048576"/>
    </sheetView>
  </sheetViews>
  <sheetFormatPr defaultRowHeight="10.5" x14ac:dyDescent="0.15"/>
  <cols>
    <col min="1" max="1" width="8" style="112" customWidth="1"/>
    <col min="2" max="2" width="29.5703125" style="370" customWidth="1"/>
    <col min="3" max="3" width="5.5703125" style="371" customWidth="1"/>
    <col min="4" max="4" width="2.5703125" style="373" customWidth="1"/>
    <col min="5" max="5" width="25.5703125" style="373" customWidth="1"/>
    <col min="6" max="6" width="9" style="373" customWidth="1"/>
    <col min="7" max="7" width="6.140625" style="373" customWidth="1"/>
    <col min="8" max="8" width="9.42578125" style="373" customWidth="1"/>
    <col min="9" max="9" width="7.85546875" style="373" customWidth="1"/>
    <col min="10" max="10" width="9.140625" style="112"/>
    <col min="11" max="11" width="11.42578125" style="112" hidden="1" customWidth="1"/>
    <col min="12" max="12" width="11.7109375" style="112" hidden="1" customWidth="1"/>
    <col min="13" max="13" width="11.42578125" style="112" hidden="1" customWidth="1"/>
    <col min="14" max="14" width="11.140625" style="112" hidden="1" customWidth="1"/>
    <col min="15" max="15" width="10.140625" style="112" hidden="1" customWidth="1"/>
    <col min="16" max="16" width="11.7109375" style="112" hidden="1" customWidth="1"/>
    <col min="17" max="17" width="15" style="112" hidden="1" customWidth="1"/>
    <col min="18" max="18" width="10" style="112" hidden="1" customWidth="1"/>
    <col min="19" max="19" width="0" style="112" hidden="1" customWidth="1"/>
    <col min="20" max="16384" width="9.140625" style="112"/>
  </cols>
  <sheetData>
    <row r="1" spans="1:19" s="238" customFormat="1" ht="20.25" customHeight="1" x14ac:dyDescent="0.15">
      <c r="A1" s="538" t="s">
        <v>530</v>
      </c>
      <c r="B1" s="532" t="s">
        <v>508</v>
      </c>
      <c r="C1" s="355" t="s">
        <v>509</v>
      </c>
      <c r="D1" s="514" t="s">
        <v>510</v>
      </c>
      <c r="E1" s="514"/>
      <c r="F1" s="514"/>
      <c r="G1" s="514"/>
      <c r="H1" s="520" t="s">
        <v>633</v>
      </c>
      <c r="I1" s="520"/>
      <c r="K1" s="558" t="s">
        <v>2523</v>
      </c>
      <c r="L1" s="558"/>
      <c r="M1" s="558"/>
      <c r="N1" s="558"/>
      <c r="O1" s="558"/>
      <c r="P1" s="558"/>
      <c r="Q1" s="558"/>
      <c r="R1" s="558"/>
      <c r="S1" s="558"/>
    </row>
    <row r="2" spans="1:19" s="238" customFormat="1" x14ac:dyDescent="0.15">
      <c r="A2" s="539" t="s">
        <v>511</v>
      </c>
      <c r="B2" s="533"/>
      <c r="C2" s="356" t="s">
        <v>512</v>
      </c>
      <c r="D2" s="357">
        <v>1</v>
      </c>
      <c r="E2" s="358" t="s">
        <v>593</v>
      </c>
      <c r="F2" s="528" t="s">
        <v>661</v>
      </c>
      <c r="G2" s="529"/>
      <c r="H2" s="520"/>
      <c r="I2" s="520"/>
      <c r="K2" s="558" t="s">
        <v>510</v>
      </c>
      <c r="L2" s="558"/>
      <c r="M2" s="558"/>
      <c r="N2" s="558" t="s">
        <v>2524</v>
      </c>
      <c r="O2" s="558"/>
      <c r="P2" s="558"/>
      <c r="Q2" s="275" t="s">
        <v>2525</v>
      </c>
      <c r="R2" s="275" t="s">
        <v>2524</v>
      </c>
      <c r="S2" s="558" t="s">
        <v>2526</v>
      </c>
    </row>
    <row r="3" spans="1:19" s="238" customFormat="1" ht="12" customHeight="1" x14ac:dyDescent="0.15">
      <c r="A3" s="540" t="s">
        <v>458</v>
      </c>
      <c r="B3" s="357" t="s">
        <v>459</v>
      </c>
      <c r="C3" s="359" t="s">
        <v>460</v>
      </c>
      <c r="D3" s="360"/>
      <c r="E3" s="359" t="s">
        <v>594</v>
      </c>
      <c r="F3" s="522"/>
      <c r="G3" s="524"/>
      <c r="H3" s="514" t="s">
        <v>513</v>
      </c>
      <c r="I3" s="514"/>
      <c r="K3" s="275" t="s">
        <v>2527</v>
      </c>
      <c r="L3" s="275" t="s">
        <v>2528</v>
      </c>
      <c r="M3" s="275" t="s">
        <v>2529</v>
      </c>
      <c r="N3" s="275" t="s">
        <v>2527</v>
      </c>
      <c r="O3" s="275" t="s">
        <v>2528</v>
      </c>
      <c r="P3" s="275" t="s">
        <v>2529</v>
      </c>
      <c r="Q3" s="275" t="s">
        <v>2529</v>
      </c>
      <c r="R3" s="275" t="s">
        <v>2529</v>
      </c>
      <c r="S3" s="558"/>
    </row>
    <row r="4" spans="1:19" s="238" customFormat="1" ht="27.95" customHeight="1" x14ac:dyDescent="0.15">
      <c r="A4" s="556"/>
      <c r="B4" s="531" t="s">
        <v>948</v>
      </c>
      <c r="C4" s="554" t="s">
        <v>179</v>
      </c>
      <c r="D4" s="525">
        <f>D6+D74+D165</f>
        <v>4540396.16</v>
      </c>
      <c r="E4" s="525"/>
      <c r="F4" s="525">
        <f>F6+F74+F165</f>
        <v>2670804.16</v>
      </c>
      <c r="G4" s="525"/>
      <c r="H4" s="525"/>
      <c r="I4" s="361" t="s">
        <v>660</v>
      </c>
      <c r="K4" s="276" t="s">
        <v>2603</v>
      </c>
      <c r="L4" s="276" t="s">
        <v>2604</v>
      </c>
      <c r="M4" s="277" t="s">
        <v>2605</v>
      </c>
      <c r="N4" s="278">
        <f>D4-K4</f>
        <v>-0.16999999992549419</v>
      </c>
      <c r="O4" s="276">
        <f>D5-L4</f>
        <v>0.12999999988824129</v>
      </c>
      <c r="P4" s="279">
        <f>F4-M4</f>
        <v>-0.29999999981373549</v>
      </c>
      <c r="Q4" s="278"/>
      <c r="R4" s="277"/>
      <c r="S4" s="278" t="s">
        <v>2530</v>
      </c>
    </row>
    <row r="5" spans="1:19" ht="27.95" customHeight="1" x14ac:dyDescent="0.15">
      <c r="A5" s="556"/>
      <c r="B5" s="531"/>
      <c r="C5" s="555"/>
      <c r="D5" s="525">
        <f>D7+D75+D166</f>
        <v>1869592</v>
      </c>
      <c r="E5" s="525"/>
      <c r="F5" s="361"/>
      <c r="G5" s="525">
        <f>G7+G75+G166</f>
        <v>2621345</v>
      </c>
      <c r="H5" s="525"/>
      <c r="I5" s="525"/>
      <c r="K5" s="280"/>
      <c r="L5" s="281"/>
      <c r="M5" s="282"/>
      <c r="N5" s="283"/>
      <c r="O5" s="280"/>
      <c r="P5" s="284"/>
      <c r="Q5" s="283" t="s">
        <v>2532</v>
      </c>
      <c r="R5" s="285">
        <f>G5-Q5</f>
        <v>0.31999999983236194</v>
      </c>
      <c r="S5" s="283" t="s">
        <v>2530</v>
      </c>
    </row>
    <row r="6" spans="1:19" ht="27.95" customHeight="1" x14ac:dyDescent="0.15">
      <c r="A6" s="561" t="s">
        <v>112</v>
      </c>
      <c r="B6" s="551" t="s">
        <v>543</v>
      </c>
      <c r="C6" s="554" t="s">
        <v>180</v>
      </c>
      <c r="D6" s="525">
        <f>D8+D24+D47</f>
        <v>2257437</v>
      </c>
      <c r="E6" s="525"/>
      <c r="F6" s="525">
        <f>F8+F24+F47</f>
        <v>489283</v>
      </c>
      <c r="G6" s="525"/>
      <c r="H6" s="525"/>
      <c r="I6" s="361" t="s">
        <v>660</v>
      </c>
      <c r="K6" s="280" t="s">
        <v>2606</v>
      </c>
      <c r="L6" s="280" t="s">
        <v>2607</v>
      </c>
      <c r="M6" s="285" t="s">
        <v>2608</v>
      </c>
      <c r="N6" s="283">
        <f>D6-K6</f>
        <v>0.43000000016763806</v>
      </c>
      <c r="O6" s="280">
        <f>D7-L6</f>
        <v>0.41999999992549419</v>
      </c>
      <c r="P6" s="284">
        <f>F6-M6</f>
        <v>1.0000000009313226E-2</v>
      </c>
      <c r="Q6" s="283"/>
      <c r="R6" s="285"/>
      <c r="S6" s="283" t="s">
        <v>2530</v>
      </c>
    </row>
    <row r="7" spans="1:19" ht="27.95" customHeight="1" x14ac:dyDescent="0.15">
      <c r="A7" s="561"/>
      <c r="B7" s="551"/>
      <c r="C7" s="555"/>
      <c r="D7" s="525">
        <f>D9+D25+D48</f>
        <v>1768154</v>
      </c>
      <c r="E7" s="525"/>
      <c r="F7" s="361" t="s">
        <v>660</v>
      </c>
      <c r="G7" s="525">
        <f>G9+G25+G48</f>
        <v>457743</v>
      </c>
      <c r="H7" s="525"/>
      <c r="I7" s="525"/>
      <c r="K7" s="280"/>
      <c r="L7" s="280"/>
      <c r="M7" s="285"/>
      <c r="N7" s="283"/>
      <c r="O7" s="280"/>
      <c r="P7" s="284"/>
      <c r="Q7" s="283" t="s">
        <v>2533</v>
      </c>
      <c r="R7" s="285">
        <f t="shared" ref="R7:R31" si="0">G7-Q7</f>
        <v>0.65000000002328306</v>
      </c>
      <c r="S7" s="283" t="s">
        <v>2530</v>
      </c>
    </row>
    <row r="8" spans="1:19" ht="27.95" customHeight="1" x14ac:dyDescent="0.15">
      <c r="A8" s="541" t="s">
        <v>754</v>
      </c>
      <c r="B8" s="531" t="s">
        <v>753</v>
      </c>
      <c r="C8" s="554" t="s">
        <v>181</v>
      </c>
      <c r="D8" s="525">
        <f>D10+D12+D14+D16+D18+D20+D22</f>
        <v>19334</v>
      </c>
      <c r="E8" s="525"/>
      <c r="F8" s="525">
        <f>F10+F12+F14+F16+F18+F20+F22</f>
        <v>0</v>
      </c>
      <c r="G8" s="525"/>
      <c r="H8" s="525"/>
      <c r="I8" s="361" t="s">
        <v>660</v>
      </c>
      <c r="K8" s="280" t="s">
        <v>2609</v>
      </c>
      <c r="L8" s="280" t="s">
        <v>2609</v>
      </c>
      <c r="M8" s="285"/>
      <c r="N8" s="283">
        <f t="shared" ref="N8" si="1">D8-K8</f>
        <v>0.2000000000007276</v>
      </c>
      <c r="O8" s="280">
        <f t="shared" ref="O8" si="2">D9-L8</f>
        <v>0.2000000000007276</v>
      </c>
      <c r="P8" s="284">
        <f t="shared" ref="P8" si="3">F8-M8</f>
        <v>0</v>
      </c>
      <c r="Q8" s="283"/>
      <c r="R8" s="285"/>
      <c r="S8" s="283" t="s">
        <v>2530</v>
      </c>
    </row>
    <row r="9" spans="1:19" ht="27.95" customHeight="1" x14ac:dyDescent="0.15">
      <c r="A9" s="541"/>
      <c r="B9" s="531"/>
      <c r="C9" s="555"/>
      <c r="D9" s="525">
        <f>D11+D13+D15+D17+D19+D21+D23</f>
        <v>19334</v>
      </c>
      <c r="E9" s="525"/>
      <c r="F9" s="361" t="s">
        <v>660</v>
      </c>
      <c r="G9" s="525">
        <f>G11+G13+G15+G17+G19+G21+G23</f>
        <v>0</v>
      </c>
      <c r="H9" s="525"/>
      <c r="I9" s="525"/>
      <c r="K9" s="280"/>
      <c r="L9" s="280"/>
      <c r="M9" s="285"/>
      <c r="N9" s="283"/>
      <c r="O9" s="280"/>
      <c r="P9" s="284"/>
      <c r="Q9" s="283"/>
      <c r="R9" s="285"/>
      <c r="S9" s="283"/>
    </row>
    <row r="10" spans="1:19" ht="27.95" customHeight="1" x14ac:dyDescent="0.15">
      <c r="A10" s="559" t="s">
        <v>755</v>
      </c>
      <c r="B10" s="509" t="s">
        <v>649</v>
      </c>
      <c r="C10" s="546" t="s">
        <v>182</v>
      </c>
      <c r="D10" s="557"/>
      <c r="E10" s="557"/>
      <c r="F10" s="515">
        <f>D10-D11</f>
        <v>0</v>
      </c>
      <c r="G10" s="516"/>
      <c r="H10" s="526"/>
      <c r="I10" s="362"/>
      <c r="K10" s="280"/>
      <c r="L10" s="280"/>
      <c r="M10" s="285"/>
      <c r="N10" s="283"/>
      <c r="O10" s="280"/>
      <c r="P10" s="284"/>
      <c r="Q10" s="283"/>
      <c r="R10" s="285"/>
      <c r="S10" s="283"/>
    </row>
    <row r="11" spans="1:19" ht="27.95" customHeight="1" x14ac:dyDescent="0.15">
      <c r="A11" s="560"/>
      <c r="B11" s="509"/>
      <c r="C11" s="553"/>
      <c r="D11" s="503"/>
      <c r="E11" s="503"/>
      <c r="F11" s="362"/>
      <c r="G11" s="503"/>
      <c r="H11" s="503"/>
      <c r="I11" s="503"/>
      <c r="K11" s="280"/>
      <c r="L11" s="280"/>
      <c r="M11" s="285"/>
      <c r="N11" s="283"/>
      <c r="O11" s="280"/>
      <c r="P11" s="284"/>
      <c r="Q11" s="283"/>
      <c r="R11" s="285"/>
      <c r="S11" s="283"/>
    </row>
    <row r="12" spans="1:19" ht="28.5" customHeight="1" x14ac:dyDescent="0.15">
      <c r="A12" s="510" t="s">
        <v>115</v>
      </c>
      <c r="B12" s="509" t="s">
        <v>514</v>
      </c>
      <c r="C12" s="546" t="s">
        <v>183</v>
      </c>
      <c r="D12" s="503">
        <v>19334</v>
      </c>
      <c r="E12" s="503"/>
      <c r="F12" s="515"/>
      <c r="G12" s="516"/>
      <c r="H12" s="526"/>
      <c r="I12" s="362"/>
      <c r="K12" s="280" t="s">
        <v>2609</v>
      </c>
      <c r="L12" s="280" t="s">
        <v>2609</v>
      </c>
      <c r="M12" s="285"/>
      <c r="N12" s="283">
        <f t="shared" ref="N12" si="4">D12-K12</f>
        <v>0.2000000000007276</v>
      </c>
      <c r="O12" s="280">
        <f t="shared" ref="O12" si="5">D13-L12</f>
        <v>0.2000000000007276</v>
      </c>
      <c r="P12" s="284">
        <f t="shared" ref="P12" si="6">F12-M12</f>
        <v>0</v>
      </c>
      <c r="Q12" s="283"/>
      <c r="R12" s="285"/>
      <c r="S12" s="283" t="s">
        <v>2530</v>
      </c>
    </row>
    <row r="13" spans="1:19" ht="27.95" customHeight="1" x14ac:dyDescent="0.15">
      <c r="A13" s="510"/>
      <c r="B13" s="509"/>
      <c r="C13" s="553"/>
      <c r="D13" s="503">
        <v>19334</v>
      </c>
      <c r="E13" s="503"/>
      <c r="F13" s="362"/>
      <c r="G13" s="503"/>
      <c r="H13" s="503"/>
      <c r="I13" s="503"/>
      <c r="K13" s="280"/>
      <c r="L13" s="281"/>
      <c r="M13" s="282"/>
      <c r="N13" s="283"/>
      <c r="O13" s="280"/>
      <c r="P13" s="284"/>
      <c r="Q13" s="283"/>
      <c r="R13" s="285"/>
      <c r="S13" s="283"/>
    </row>
    <row r="14" spans="1:19" ht="27.95" customHeight="1" x14ac:dyDescent="0.15">
      <c r="A14" s="510" t="s">
        <v>116</v>
      </c>
      <c r="B14" s="509" t="s">
        <v>515</v>
      </c>
      <c r="C14" s="546" t="s">
        <v>184</v>
      </c>
      <c r="D14" s="557"/>
      <c r="E14" s="557"/>
      <c r="F14" s="515">
        <f>D14-D15</f>
        <v>0</v>
      </c>
      <c r="G14" s="516"/>
      <c r="H14" s="526"/>
      <c r="I14" s="362"/>
      <c r="K14" s="280"/>
      <c r="L14" s="281"/>
      <c r="M14" s="282"/>
      <c r="N14" s="283"/>
      <c r="O14" s="280"/>
      <c r="P14" s="284"/>
      <c r="Q14" s="283"/>
      <c r="R14" s="285"/>
      <c r="S14" s="283"/>
    </row>
    <row r="15" spans="1:19" ht="27.95" customHeight="1" x14ac:dyDescent="0.15">
      <c r="A15" s="510"/>
      <c r="B15" s="509"/>
      <c r="C15" s="553"/>
      <c r="D15" s="503"/>
      <c r="E15" s="503"/>
      <c r="F15" s="362"/>
      <c r="G15" s="503"/>
      <c r="H15" s="503"/>
      <c r="I15" s="503"/>
      <c r="K15" s="280"/>
      <c r="L15" s="281"/>
      <c r="M15" s="282"/>
      <c r="N15" s="283"/>
      <c r="O15" s="280"/>
      <c r="P15" s="284"/>
      <c r="Q15" s="283"/>
      <c r="R15" s="285"/>
      <c r="S15" s="283"/>
    </row>
    <row r="16" spans="1:19" ht="27.95" customHeight="1" x14ac:dyDescent="0.15">
      <c r="A16" s="510" t="s">
        <v>117</v>
      </c>
      <c r="B16" s="501" t="s">
        <v>339</v>
      </c>
      <c r="C16" s="546" t="s">
        <v>185</v>
      </c>
      <c r="D16" s="503"/>
      <c r="E16" s="503"/>
      <c r="F16" s="515">
        <f>D16-D17</f>
        <v>0</v>
      </c>
      <c r="G16" s="516"/>
      <c r="H16" s="526"/>
      <c r="I16" s="362"/>
      <c r="K16" s="280"/>
      <c r="L16" s="281"/>
      <c r="M16" s="282"/>
      <c r="N16" s="283"/>
      <c r="O16" s="280"/>
      <c r="P16" s="284"/>
      <c r="Q16" s="283"/>
      <c r="R16" s="285"/>
      <c r="S16" s="283"/>
    </row>
    <row r="17" spans="1:19" ht="27.95" customHeight="1" x14ac:dyDescent="0.15">
      <c r="A17" s="510"/>
      <c r="B17" s="501"/>
      <c r="C17" s="553"/>
      <c r="D17" s="503"/>
      <c r="E17" s="503"/>
      <c r="F17" s="362"/>
      <c r="G17" s="503"/>
      <c r="H17" s="503"/>
      <c r="I17" s="503"/>
      <c r="K17" s="280"/>
      <c r="L17" s="281"/>
      <c r="M17" s="282"/>
      <c r="N17" s="283"/>
      <c r="O17" s="280"/>
      <c r="P17" s="284"/>
      <c r="Q17" s="283"/>
      <c r="R17" s="285"/>
      <c r="S17" s="283"/>
    </row>
    <row r="18" spans="1:19" ht="27.95" customHeight="1" x14ac:dyDescent="0.15">
      <c r="A18" s="510" t="s">
        <v>118</v>
      </c>
      <c r="B18" s="501" t="s">
        <v>516</v>
      </c>
      <c r="C18" s="546" t="s">
        <v>186</v>
      </c>
      <c r="D18" s="503"/>
      <c r="E18" s="503"/>
      <c r="F18" s="515">
        <f>D18-D19</f>
        <v>0</v>
      </c>
      <c r="G18" s="516"/>
      <c r="H18" s="526"/>
      <c r="I18" s="362"/>
      <c r="K18" s="280"/>
      <c r="L18" s="281"/>
      <c r="M18" s="282"/>
      <c r="N18" s="283"/>
      <c r="O18" s="280"/>
      <c r="P18" s="284"/>
      <c r="Q18" s="283"/>
      <c r="R18" s="285"/>
      <c r="S18" s="283"/>
    </row>
    <row r="19" spans="1:19" ht="27.95" customHeight="1" x14ac:dyDescent="0.15">
      <c r="A19" s="510"/>
      <c r="B19" s="501"/>
      <c r="C19" s="553"/>
      <c r="D19" s="503"/>
      <c r="E19" s="503"/>
      <c r="F19" s="362"/>
      <c r="G19" s="503"/>
      <c r="H19" s="503"/>
      <c r="I19" s="503"/>
      <c r="K19" s="280"/>
      <c r="L19" s="281"/>
      <c r="M19" s="282"/>
      <c r="N19" s="283"/>
      <c r="O19" s="280"/>
      <c r="P19" s="284"/>
      <c r="Q19" s="283"/>
      <c r="R19" s="285"/>
      <c r="S19" s="283"/>
    </row>
    <row r="20" spans="1:19" ht="27.95" customHeight="1" x14ac:dyDescent="0.15">
      <c r="A20" s="510" t="s">
        <v>119</v>
      </c>
      <c r="B20" s="509" t="s">
        <v>517</v>
      </c>
      <c r="C20" s="546" t="s">
        <v>187</v>
      </c>
      <c r="D20" s="503"/>
      <c r="E20" s="503"/>
      <c r="F20" s="515">
        <f>D20-D21</f>
        <v>0</v>
      </c>
      <c r="G20" s="516"/>
      <c r="H20" s="526"/>
      <c r="I20" s="362"/>
      <c r="K20" s="280"/>
      <c r="L20" s="281"/>
      <c r="M20" s="282"/>
      <c r="N20" s="283"/>
      <c r="O20" s="280"/>
      <c r="P20" s="284"/>
      <c r="Q20" s="283"/>
      <c r="R20" s="285"/>
      <c r="S20" s="283"/>
    </row>
    <row r="21" spans="1:19" ht="27.95" customHeight="1" x14ac:dyDescent="0.15">
      <c r="A21" s="510"/>
      <c r="B21" s="509"/>
      <c r="C21" s="553"/>
      <c r="D21" s="503"/>
      <c r="E21" s="503"/>
      <c r="F21" s="362"/>
      <c r="G21" s="503"/>
      <c r="H21" s="503"/>
      <c r="I21" s="503"/>
      <c r="K21" s="280"/>
      <c r="L21" s="281"/>
      <c r="M21" s="282"/>
      <c r="N21" s="283"/>
      <c r="O21" s="280"/>
      <c r="P21" s="284"/>
      <c r="Q21" s="283"/>
      <c r="R21" s="285"/>
      <c r="S21" s="283"/>
    </row>
    <row r="22" spans="1:19" ht="27.95" customHeight="1" x14ac:dyDescent="0.15">
      <c r="A22" s="510" t="s">
        <v>120</v>
      </c>
      <c r="B22" s="509" t="s">
        <v>518</v>
      </c>
      <c r="C22" s="546" t="s">
        <v>949</v>
      </c>
      <c r="D22" s="503"/>
      <c r="E22" s="503"/>
      <c r="F22" s="515">
        <f>D22-D23</f>
        <v>0</v>
      </c>
      <c r="G22" s="516"/>
      <c r="H22" s="526"/>
      <c r="I22" s="362"/>
      <c r="K22" s="280"/>
      <c r="L22" s="281"/>
      <c r="M22" s="282"/>
      <c r="N22" s="283"/>
      <c r="O22" s="280"/>
      <c r="P22" s="284"/>
      <c r="Q22" s="283"/>
      <c r="R22" s="285"/>
      <c r="S22" s="283"/>
    </row>
    <row r="23" spans="1:19" ht="27.95" customHeight="1" x14ac:dyDescent="0.15">
      <c r="A23" s="510"/>
      <c r="B23" s="509"/>
      <c r="C23" s="553"/>
      <c r="D23" s="503"/>
      <c r="E23" s="503"/>
      <c r="F23" s="362"/>
      <c r="G23" s="503"/>
      <c r="H23" s="503"/>
      <c r="I23" s="503"/>
      <c r="K23" s="280"/>
      <c r="L23" s="281"/>
      <c r="M23" s="282"/>
      <c r="N23" s="283"/>
      <c r="O23" s="280"/>
      <c r="P23" s="284"/>
      <c r="Q23" s="283"/>
      <c r="R23" s="285"/>
      <c r="S23" s="283"/>
    </row>
    <row r="24" spans="1:19" ht="27.95" customHeight="1" x14ac:dyDescent="0.15">
      <c r="A24" s="530" t="s">
        <v>664</v>
      </c>
      <c r="B24" s="531" t="s">
        <v>762</v>
      </c>
      <c r="C24" s="554" t="s">
        <v>950</v>
      </c>
      <c r="D24" s="525">
        <f>D26+D28+D30+D35+D37+D39+D41+D43+D45</f>
        <v>2238103</v>
      </c>
      <c r="E24" s="525"/>
      <c r="F24" s="511">
        <f>F26+F28+F30+F35+F37+F39+F41+F43+F45</f>
        <v>489283</v>
      </c>
      <c r="G24" s="521"/>
      <c r="H24" s="512"/>
      <c r="I24" s="361" t="s">
        <v>660</v>
      </c>
      <c r="K24" s="280" t="s">
        <v>2610</v>
      </c>
      <c r="L24" s="280" t="s">
        <v>2611</v>
      </c>
      <c r="M24" s="285" t="s">
        <v>2608</v>
      </c>
      <c r="N24" s="283">
        <f t="shared" ref="N24:N78" si="7">D24-K24</f>
        <v>0.22999999998137355</v>
      </c>
      <c r="O24" s="280">
        <f t="shared" ref="O24:O78" si="8">D25-L24</f>
        <v>0.21999999997206032</v>
      </c>
      <c r="P24" s="284">
        <f t="shared" ref="P24:P78" si="9">F24-M24</f>
        <v>1.0000000009313226E-2</v>
      </c>
      <c r="Q24" s="283"/>
      <c r="R24" s="285"/>
      <c r="S24" s="283" t="s">
        <v>2530</v>
      </c>
    </row>
    <row r="25" spans="1:19" ht="27.95" customHeight="1" x14ac:dyDescent="0.15">
      <c r="A25" s="530"/>
      <c r="B25" s="531"/>
      <c r="C25" s="555"/>
      <c r="D25" s="525">
        <f>D27+D29+D31+D36+D38+D40+D42+D44+D46</f>
        <v>1748820</v>
      </c>
      <c r="E25" s="525"/>
      <c r="F25" s="361" t="s">
        <v>660</v>
      </c>
      <c r="G25" s="525">
        <f>G27+G29+G31+G36+G38+G40+G42+G44+G46</f>
        <v>457743</v>
      </c>
      <c r="H25" s="525"/>
      <c r="I25" s="525"/>
      <c r="K25" s="280"/>
      <c r="L25" s="281"/>
      <c r="M25" s="282"/>
      <c r="N25" s="283"/>
      <c r="O25" s="280"/>
      <c r="P25" s="284"/>
      <c r="Q25" s="283" t="s">
        <v>2533</v>
      </c>
      <c r="R25" s="285">
        <f t="shared" si="0"/>
        <v>0.65000000002328306</v>
      </c>
      <c r="S25" s="283" t="s">
        <v>2530</v>
      </c>
    </row>
    <row r="26" spans="1:19" ht="27.95" customHeight="1" x14ac:dyDescent="0.15">
      <c r="A26" s="510" t="s">
        <v>665</v>
      </c>
      <c r="B26" s="509" t="s">
        <v>519</v>
      </c>
      <c r="C26" s="546" t="s">
        <v>951</v>
      </c>
      <c r="D26" s="503">
        <v>47339</v>
      </c>
      <c r="E26" s="503"/>
      <c r="F26" s="515">
        <v>47339</v>
      </c>
      <c r="G26" s="516"/>
      <c r="H26" s="526"/>
      <c r="I26" s="362"/>
      <c r="K26" s="280" t="s">
        <v>2534</v>
      </c>
      <c r="L26" s="281"/>
      <c r="M26" s="285" t="s">
        <v>2534</v>
      </c>
      <c r="N26" s="283">
        <f>D26-K26</f>
        <v>-0.18000000000029104</v>
      </c>
      <c r="O26" s="280"/>
      <c r="P26" s="284">
        <f>F26-M26</f>
        <v>-0.18000000000029104</v>
      </c>
      <c r="Q26" s="283"/>
      <c r="R26" s="285"/>
      <c r="S26" s="283" t="s">
        <v>2530</v>
      </c>
    </row>
    <row r="27" spans="1:19" ht="27.75" customHeight="1" x14ac:dyDescent="0.15">
      <c r="A27" s="510"/>
      <c r="B27" s="509"/>
      <c r="C27" s="553"/>
      <c r="D27" s="503"/>
      <c r="E27" s="503"/>
      <c r="F27" s="362"/>
      <c r="G27" s="503">
        <v>47339</v>
      </c>
      <c r="H27" s="503"/>
      <c r="I27" s="503"/>
      <c r="K27" s="280"/>
      <c r="L27" s="280"/>
      <c r="M27" s="285"/>
      <c r="N27" s="283"/>
      <c r="O27" s="280"/>
      <c r="P27" s="284"/>
      <c r="Q27" s="283" t="s">
        <v>2534</v>
      </c>
      <c r="R27" s="285">
        <f>G27-Q27</f>
        <v>-0.18000000000029104</v>
      </c>
      <c r="S27" s="283" t="s">
        <v>2530</v>
      </c>
    </row>
    <row r="28" spans="1:19" ht="27.75" customHeight="1" x14ac:dyDescent="0.15">
      <c r="A28" s="544" t="s">
        <v>121</v>
      </c>
      <c r="B28" s="509" t="s">
        <v>520</v>
      </c>
      <c r="C28" s="546" t="s">
        <v>952</v>
      </c>
      <c r="D28" s="503">
        <v>694080</v>
      </c>
      <c r="E28" s="503"/>
      <c r="F28" s="515">
        <f>D28-D29</f>
        <v>167405</v>
      </c>
      <c r="G28" s="516"/>
      <c r="H28" s="526"/>
      <c r="I28" s="362"/>
      <c r="K28" s="280" t="s">
        <v>2612</v>
      </c>
      <c r="L28" s="280" t="s">
        <v>2613</v>
      </c>
      <c r="M28" s="285" t="s">
        <v>2614</v>
      </c>
      <c r="N28" s="283">
        <f>D28-K28</f>
        <v>6.9999999948777258E-2</v>
      </c>
      <c r="O28" s="280">
        <f>D29-L28</f>
        <v>-8.999999996740371E-2</v>
      </c>
      <c r="P28" s="284">
        <f>F28-M28</f>
        <v>0.16000000000349246</v>
      </c>
      <c r="Q28" s="283"/>
      <c r="R28" s="285"/>
      <c r="S28" s="283" t="s">
        <v>2530</v>
      </c>
    </row>
    <row r="29" spans="1:19" ht="27.75" customHeight="1" x14ac:dyDescent="0.15">
      <c r="A29" s="552"/>
      <c r="B29" s="509"/>
      <c r="C29" s="553"/>
      <c r="D29" s="503">
        <v>526675</v>
      </c>
      <c r="E29" s="503"/>
      <c r="F29" s="362"/>
      <c r="G29" s="503">
        <v>186096</v>
      </c>
      <c r="H29" s="503"/>
      <c r="I29" s="503"/>
      <c r="K29" s="280"/>
      <c r="L29" s="280"/>
      <c r="M29" s="285"/>
      <c r="N29" s="283"/>
      <c r="O29" s="280"/>
      <c r="P29" s="284"/>
      <c r="Q29" s="283" t="s">
        <v>2535</v>
      </c>
      <c r="R29" s="285">
        <f>G29-Q29</f>
        <v>0.55999999999767169</v>
      </c>
      <c r="S29" s="283" t="s">
        <v>2530</v>
      </c>
    </row>
    <row r="30" spans="1:19" ht="27.95" customHeight="1" x14ac:dyDescent="0.15">
      <c r="A30" s="544" t="s">
        <v>122</v>
      </c>
      <c r="B30" s="509" t="s">
        <v>521</v>
      </c>
      <c r="C30" s="546" t="s">
        <v>953</v>
      </c>
      <c r="D30" s="503">
        <v>1496684</v>
      </c>
      <c r="E30" s="503"/>
      <c r="F30" s="515">
        <f>D30-D31</f>
        <v>274539</v>
      </c>
      <c r="G30" s="516"/>
      <c r="H30" s="526"/>
      <c r="I30" s="362"/>
      <c r="K30" s="280" t="s">
        <v>2615</v>
      </c>
      <c r="L30" s="280" t="s">
        <v>2616</v>
      </c>
      <c r="M30" s="285" t="s">
        <v>2617</v>
      </c>
      <c r="N30" s="283">
        <f t="shared" si="7"/>
        <v>0.34000000008381903</v>
      </c>
      <c r="O30" s="280">
        <f t="shared" si="8"/>
        <v>0.31000000005587935</v>
      </c>
      <c r="P30" s="284">
        <f t="shared" si="9"/>
        <v>3.0000000027939677E-2</v>
      </c>
      <c r="Q30" s="283"/>
      <c r="R30" s="285"/>
      <c r="S30" s="283" t="s">
        <v>2530</v>
      </c>
    </row>
    <row r="31" spans="1:19" ht="27.95" customHeight="1" x14ac:dyDescent="0.15">
      <c r="A31" s="552"/>
      <c r="B31" s="509"/>
      <c r="C31" s="553"/>
      <c r="D31" s="503">
        <v>1222145</v>
      </c>
      <c r="E31" s="503"/>
      <c r="F31" s="362"/>
      <c r="G31" s="503">
        <v>224308</v>
      </c>
      <c r="H31" s="503"/>
      <c r="I31" s="503"/>
      <c r="K31" s="280"/>
      <c r="L31" s="280"/>
      <c r="M31" s="285"/>
      <c r="N31" s="283"/>
      <c r="O31" s="280"/>
      <c r="P31" s="284"/>
      <c r="Q31" s="283" t="s">
        <v>2536</v>
      </c>
      <c r="R31" s="285">
        <f t="shared" si="0"/>
        <v>0.26999999998952262</v>
      </c>
      <c r="S31" s="283" t="s">
        <v>2530</v>
      </c>
    </row>
    <row r="32" spans="1:19" s="238" customFormat="1" ht="12.95" customHeight="1" x14ac:dyDescent="0.15">
      <c r="A32" s="538" t="s">
        <v>530</v>
      </c>
      <c r="B32" s="532" t="s">
        <v>508</v>
      </c>
      <c r="C32" s="355" t="s">
        <v>509</v>
      </c>
      <c r="D32" s="522" t="s">
        <v>510</v>
      </c>
      <c r="E32" s="523"/>
      <c r="F32" s="523"/>
      <c r="G32" s="524"/>
      <c r="H32" s="520" t="s">
        <v>633</v>
      </c>
      <c r="I32" s="520"/>
      <c r="K32" s="280"/>
      <c r="L32" s="281"/>
      <c r="M32" s="282"/>
      <c r="N32" s="283"/>
      <c r="O32" s="280"/>
      <c r="P32" s="284"/>
      <c r="Q32" s="286"/>
      <c r="R32" s="285"/>
      <c r="S32" s="286"/>
    </row>
    <row r="33" spans="1:19" s="238" customFormat="1" ht="12.95" customHeight="1" x14ac:dyDescent="0.15">
      <c r="A33" s="539" t="s">
        <v>511</v>
      </c>
      <c r="B33" s="533"/>
      <c r="C33" s="356" t="s">
        <v>512</v>
      </c>
      <c r="D33" s="363">
        <v>1</v>
      </c>
      <c r="E33" s="364" t="s">
        <v>593</v>
      </c>
      <c r="F33" s="514" t="s">
        <v>661</v>
      </c>
      <c r="G33" s="514"/>
      <c r="H33" s="520"/>
      <c r="I33" s="520"/>
      <c r="K33" s="280"/>
      <c r="L33" s="281"/>
      <c r="M33" s="282"/>
      <c r="N33" s="283"/>
      <c r="O33" s="280"/>
      <c r="P33" s="284"/>
      <c r="Q33" s="286"/>
      <c r="R33" s="285"/>
      <c r="S33" s="286"/>
    </row>
    <row r="34" spans="1:19" s="238" customFormat="1" ht="16.5" customHeight="1" x14ac:dyDescent="0.15">
      <c r="A34" s="540" t="s">
        <v>458</v>
      </c>
      <c r="B34" s="357" t="s">
        <v>459</v>
      </c>
      <c r="C34" s="359" t="s">
        <v>460</v>
      </c>
      <c r="D34" s="365"/>
      <c r="E34" s="364" t="s">
        <v>594</v>
      </c>
      <c r="F34" s="514" t="s">
        <v>660</v>
      </c>
      <c r="G34" s="514"/>
      <c r="H34" s="514" t="s">
        <v>513</v>
      </c>
      <c r="I34" s="514"/>
      <c r="K34" s="280"/>
      <c r="L34" s="281"/>
      <c r="M34" s="282"/>
      <c r="N34" s="283"/>
      <c r="O34" s="280"/>
      <c r="P34" s="284"/>
      <c r="Q34" s="286"/>
      <c r="R34" s="285"/>
      <c r="S34" s="286"/>
    </row>
    <row r="35" spans="1:19" ht="27.95" customHeight="1" x14ac:dyDescent="0.15">
      <c r="A35" s="500" t="s">
        <v>123</v>
      </c>
      <c r="B35" s="501" t="s">
        <v>522</v>
      </c>
      <c r="C35" s="502" t="s">
        <v>756</v>
      </c>
      <c r="D35" s="503"/>
      <c r="E35" s="503"/>
      <c r="F35" s="515">
        <f>D35-D36</f>
        <v>0</v>
      </c>
      <c r="G35" s="516"/>
      <c r="H35" s="526"/>
      <c r="I35" s="362"/>
      <c r="K35" s="280"/>
      <c r="L35" s="281"/>
      <c r="M35" s="282"/>
      <c r="N35" s="283"/>
      <c r="O35" s="280"/>
      <c r="P35" s="284"/>
      <c r="Q35" s="283"/>
      <c r="R35" s="285"/>
      <c r="S35" s="283"/>
    </row>
    <row r="36" spans="1:19" ht="27.95" customHeight="1" x14ac:dyDescent="0.15">
      <c r="A36" s="500"/>
      <c r="B36" s="501"/>
      <c r="C36" s="502"/>
      <c r="D36" s="503"/>
      <c r="E36" s="503"/>
      <c r="F36" s="362"/>
      <c r="G36" s="503"/>
      <c r="H36" s="503"/>
      <c r="I36" s="503"/>
      <c r="K36" s="280"/>
      <c r="L36" s="281"/>
      <c r="M36" s="282"/>
      <c r="N36" s="283"/>
      <c r="O36" s="280"/>
      <c r="P36" s="284"/>
      <c r="Q36" s="283"/>
      <c r="R36" s="285"/>
      <c r="S36" s="283"/>
    </row>
    <row r="37" spans="1:19" ht="27.95" customHeight="1" x14ac:dyDescent="0.15">
      <c r="A37" s="500" t="s">
        <v>124</v>
      </c>
      <c r="B37" s="509" t="s">
        <v>523</v>
      </c>
      <c r="C37" s="502" t="s">
        <v>757</v>
      </c>
      <c r="D37" s="503"/>
      <c r="E37" s="503"/>
      <c r="F37" s="515">
        <f>D37-D38</f>
        <v>0</v>
      </c>
      <c r="G37" s="516"/>
      <c r="H37" s="526"/>
      <c r="I37" s="362"/>
      <c r="K37" s="280"/>
      <c r="L37" s="281"/>
      <c r="M37" s="282"/>
      <c r="N37" s="283"/>
      <c r="O37" s="280"/>
      <c r="P37" s="284"/>
      <c r="Q37" s="283"/>
      <c r="R37" s="285"/>
      <c r="S37" s="283"/>
    </row>
    <row r="38" spans="1:19" ht="27.95" customHeight="1" x14ac:dyDescent="0.15">
      <c r="A38" s="500"/>
      <c r="B38" s="509"/>
      <c r="C38" s="502"/>
      <c r="D38" s="503"/>
      <c r="E38" s="503"/>
      <c r="F38" s="362"/>
      <c r="G38" s="503"/>
      <c r="H38" s="503"/>
      <c r="I38" s="503"/>
      <c r="K38" s="280"/>
      <c r="L38" s="281"/>
      <c r="M38" s="282"/>
      <c r="N38" s="283"/>
      <c r="O38" s="280"/>
      <c r="P38" s="284"/>
      <c r="Q38" s="283"/>
      <c r="R38" s="285"/>
      <c r="S38" s="283"/>
    </row>
    <row r="39" spans="1:19" ht="27.95" customHeight="1" x14ac:dyDescent="0.15">
      <c r="A39" s="500" t="s">
        <v>125</v>
      </c>
      <c r="B39" s="509" t="s">
        <v>524</v>
      </c>
      <c r="C39" s="502" t="s">
        <v>758</v>
      </c>
      <c r="D39" s="503"/>
      <c r="E39" s="503"/>
      <c r="F39" s="515">
        <f>D39-D40</f>
        <v>0</v>
      </c>
      <c r="G39" s="516"/>
      <c r="H39" s="526"/>
      <c r="I39" s="362"/>
      <c r="K39" s="280"/>
      <c r="L39" s="281"/>
      <c r="M39" s="282"/>
      <c r="N39" s="283"/>
      <c r="O39" s="280"/>
      <c r="P39" s="284"/>
      <c r="Q39" s="283"/>
      <c r="R39" s="285"/>
      <c r="S39" s="283"/>
    </row>
    <row r="40" spans="1:19" ht="27.95" customHeight="1" x14ac:dyDescent="0.15">
      <c r="A40" s="500"/>
      <c r="B40" s="509"/>
      <c r="C40" s="502"/>
      <c r="D40" s="503"/>
      <c r="E40" s="503"/>
      <c r="F40" s="362"/>
      <c r="G40" s="503"/>
      <c r="H40" s="503"/>
      <c r="I40" s="503"/>
      <c r="K40" s="280"/>
      <c r="L40" s="281"/>
      <c r="M40" s="282"/>
      <c r="N40" s="283"/>
      <c r="O40" s="280"/>
      <c r="P40" s="284"/>
      <c r="Q40" s="283"/>
      <c r="R40" s="285"/>
      <c r="S40" s="283"/>
    </row>
    <row r="41" spans="1:19" ht="27.95" customHeight="1" x14ac:dyDescent="0.15">
      <c r="A41" s="500" t="s">
        <v>126</v>
      </c>
      <c r="B41" s="509" t="s">
        <v>525</v>
      </c>
      <c r="C41" s="502" t="s">
        <v>759</v>
      </c>
      <c r="D41" s="503"/>
      <c r="E41" s="503"/>
      <c r="F41" s="515">
        <f>D41-D42</f>
        <v>0</v>
      </c>
      <c r="G41" s="516"/>
      <c r="H41" s="526"/>
      <c r="I41" s="362"/>
      <c r="K41" s="280"/>
      <c r="L41" s="281"/>
      <c r="M41" s="282"/>
      <c r="N41" s="283"/>
      <c r="O41" s="280"/>
      <c r="P41" s="284"/>
      <c r="Q41" s="283"/>
      <c r="R41" s="285"/>
      <c r="S41" s="283"/>
    </row>
    <row r="42" spans="1:19" ht="27.95" customHeight="1" x14ac:dyDescent="0.15">
      <c r="A42" s="500"/>
      <c r="B42" s="509"/>
      <c r="C42" s="502"/>
      <c r="D42" s="503"/>
      <c r="E42" s="503"/>
      <c r="F42" s="362"/>
      <c r="G42" s="503"/>
      <c r="H42" s="503"/>
      <c r="I42" s="503"/>
      <c r="K42" s="280"/>
      <c r="L42" s="281"/>
      <c r="M42" s="282"/>
      <c r="N42" s="283"/>
      <c r="O42" s="280"/>
      <c r="P42" s="284"/>
      <c r="Q42" s="283"/>
      <c r="R42" s="285"/>
      <c r="S42" s="283"/>
    </row>
    <row r="43" spans="1:19" ht="27.95" customHeight="1" x14ac:dyDescent="0.15">
      <c r="A43" s="500" t="s">
        <v>127</v>
      </c>
      <c r="B43" s="509" t="s">
        <v>645</v>
      </c>
      <c r="C43" s="502" t="s">
        <v>760</v>
      </c>
      <c r="D43" s="503"/>
      <c r="E43" s="503"/>
      <c r="F43" s="515">
        <f>D43-D44</f>
        <v>0</v>
      </c>
      <c r="G43" s="516"/>
      <c r="H43" s="526"/>
      <c r="I43" s="362"/>
      <c r="K43" s="280"/>
      <c r="L43" s="281"/>
      <c r="M43" s="282"/>
      <c r="N43" s="283"/>
      <c r="O43" s="280"/>
      <c r="P43" s="284"/>
      <c r="Q43" s="283"/>
      <c r="R43" s="285"/>
      <c r="S43" s="283"/>
    </row>
    <row r="44" spans="1:19" ht="27.95" customHeight="1" x14ac:dyDescent="0.15">
      <c r="A44" s="500"/>
      <c r="B44" s="509"/>
      <c r="C44" s="502"/>
      <c r="D44" s="503"/>
      <c r="E44" s="503"/>
      <c r="F44" s="362"/>
      <c r="G44" s="503"/>
      <c r="H44" s="503"/>
      <c r="I44" s="503"/>
      <c r="K44" s="280"/>
      <c r="L44" s="281"/>
      <c r="M44" s="282"/>
      <c r="N44" s="283"/>
      <c r="O44" s="280"/>
      <c r="P44" s="284"/>
      <c r="Q44" s="283"/>
      <c r="R44" s="285"/>
      <c r="S44" s="283"/>
    </row>
    <row r="45" spans="1:19" ht="27.95" customHeight="1" x14ac:dyDescent="0.15">
      <c r="A45" s="500" t="s">
        <v>461</v>
      </c>
      <c r="B45" s="509" t="s">
        <v>526</v>
      </c>
      <c r="C45" s="502" t="s">
        <v>761</v>
      </c>
      <c r="D45" s="503"/>
      <c r="E45" s="503"/>
      <c r="F45" s="515">
        <f>D45-D46</f>
        <v>0</v>
      </c>
      <c r="G45" s="516"/>
      <c r="H45" s="526"/>
      <c r="I45" s="362"/>
      <c r="K45" s="280"/>
      <c r="L45" s="281"/>
      <c r="M45" s="282"/>
      <c r="N45" s="283"/>
      <c r="O45" s="280"/>
      <c r="P45" s="284"/>
      <c r="Q45" s="283"/>
      <c r="R45" s="285"/>
      <c r="S45" s="283"/>
    </row>
    <row r="46" spans="1:19" ht="27.95" customHeight="1" x14ac:dyDescent="0.15">
      <c r="A46" s="500"/>
      <c r="B46" s="509"/>
      <c r="C46" s="502"/>
      <c r="D46" s="503"/>
      <c r="E46" s="503"/>
      <c r="F46" s="362"/>
      <c r="G46" s="503"/>
      <c r="H46" s="503"/>
      <c r="I46" s="503"/>
      <c r="K46" s="280"/>
      <c r="L46" s="281"/>
      <c r="M46" s="282"/>
      <c r="N46" s="283"/>
      <c r="O46" s="280"/>
      <c r="P46" s="284"/>
      <c r="Q46" s="283"/>
      <c r="R46" s="285"/>
      <c r="S46" s="283"/>
    </row>
    <row r="47" spans="1:19" ht="27.95" customHeight="1" x14ac:dyDescent="0.15">
      <c r="A47" s="550" t="s">
        <v>139</v>
      </c>
      <c r="B47" s="551" t="s">
        <v>901</v>
      </c>
      <c r="C47" s="508" t="s">
        <v>46</v>
      </c>
      <c r="D47" s="525">
        <f>D49+D51+D53+D55+D57+D59+D61+D66+D68+D70+D72</f>
        <v>0</v>
      </c>
      <c r="E47" s="525"/>
      <c r="F47" s="525">
        <f>D47-D48</f>
        <v>0</v>
      </c>
      <c r="G47" s="525"/>
      <c r="H47" s="525"/>
      <c r="I47" s="362"/>
      <c r="K47" s="280"/>
      <c r="L47" s="281"/>
      <c r="M47" s="282"/>
      <c r="N47" s="283"/>
      <c r="O47" s="280"/>
      <c r="P47" s="284"/>
      <c r="Q47" s="283"/>
      <c r="R47" s="285"/>
      <c r="S47" s="283"/>
    </row>
    <row r="48" spans="1:19" ht="27.95" customHeight="1" x14ac:dyDescent="0.15">
      <c r="A48" s="550"/>
      <c r="B48" s="551"/>
      <c r="C48" s="508"/>
      <c r="D48" s="525">
        <f>D50+D52+D54+D56+D58+D60+D62+D67+D69+D71+D73</f>
        <v>0</v>
      </c>
      <c r="E48" s="525"/>
      <c r="F48" s="362"/>
      <c r="G48" s="525">
        <f>G50+G52+G54+G56+G58+G60+G62+G67+G69+G71+G73</f>
        <v>0</v>
      </c>
      <c r="H48" s="525"/>
      <c r="I48" s="525"/>
      <c r="K48" s="280"/>
      <c r="L48" s="281"/>
      <c r="M48" s="282"/>
      <c r="N48" s="283"/>
      <c r="O48" s="280"/>
      <c r="P48" s="284"/>
      <c r="Q48" s="283"/>
      <c r="R48" s="285"/>
      <c r="S48" s="283"/>
    </row>
    <row r="49" spans="1:19" ht="27.95" customHeight="1" x14ac:dyDescent="0.15">
      <c r="A49" s="548" t="s">
        <v>666</v>
      </c>
      <c r="B49" s="501" t="s">
        <v>888</v>
      </c>
      <c r="C49" s="502" t="s">
        <v>47</v>
      </c>
      <c r="D49" s="503"/>
      <c r="E49" s="503"/>
      <c r="F49" s="515">
        <f>D49-D50</f>
        <v>0</v>
      </c>
      <c r="G49" s="516"/>
      <c r="H49" s="526"/>
      <c r="I49" s="362"/>
      <c r="K49" s="280"/>
      <c r="L49" s="281"/>
      <c r="M49" s="282"/>
      <c r="N49" s="283"/>
      <c r="O49" s="280"/>
      <c r="P49" s="284"/>
      <c r="Q49" s="283"/>
      <c r="R49" s="285"/>
      <c r="S49" s="283"/>
    </row>
    <row r="50" spans="1:19" ht="27.95" customHeight="1" x14ac:dyDescent="0.15">
      <c r="A50" s="549"/>
      <c r="B50" s="501"/>
      <c r="C50" s="502"/>
      <c r="D50" s="503"/>
      <c r="E50" s="503"/>
      <c r="F50" s="362"/>
      <c r="G50" s="503"/>
      <c r="H50" s="503"/>
      <c r="I50" s="503"/>
      <c r="K50" s="280"/>
      <c r="L50" s="281"/>
      <c r="M50" s="282"/>
      <c r="N50" s="283"/>
      <c r="O50" s="280"/>
      <c r="P50" s="284"/>
      <c r="Q50" s="283"/>
      <c r="R50" s="285"/>
      <c r="S50" s="283"/>
    </row>
    <row r="51" spans="1:19" ht="27.95" customHeight="1" x14ac:dyDescent="0.15">
      <c r="A51" s="500" t="s">
        <v>121</v>
      </c>
      <c r="B51" s="518" t="s">
        <v>889</v>
      </c>
      <c r="C51" s="502" t="s">
        <v>48</v>
      </c>
      <c r="D51" s="503"/>
      <c r="E51" s="503"/>
      <c r="F51" s="515">
        <f>D51-D52</f>
        <v>0</v>
      </c>
      <c r="G51" s="516"/>
      <c r="H51" s="526"/>
      <c r="I51" s="362"/>
      <c r="K51" s="280"/>
      <c r="L51" s="281"/>
      <c r="M51" s="282"/>
      <c r="N51" s="283"/>
      <c r="O51" s="280"/>
      <c r="P51" s="284"/>
      <c r="Q51" s="283"/>
      <c r="R51" s="285"/>
      <c r="S51" s="283"/>
    </row>
    <row r="52" spans="1:19" ht="27.95" customHeight="1" x14ac:dyDescent="0.15">
      <c r="A52" s="500"/>
      <c r="B52" s="519"/>
      <c r="C52" s="502"/>
      <c r="D52" s="503"/>
      <c r="E52" s="503"/>
      <c r="F52" s="362"/>
      <c r="G52" s="503"/>
      <c r="H52" s="503"/>
      <c r="I52" s="503"/>
      <c r="K52" s="280"/>
      <c r="L52" s="281"/>
      <c r="M52" s="282"/>
      <c r="N52" s="283"/>
      <c r="O52" s="280"/>
      <c r="P52" s="284"/>
      <c r="Q52" s="283"/>
      <c r="R52" s="285"/>
      <c r="S52" s="283"/>
    </row>
    <row r="53" spans="1:19" ht="27.95" customHeight="1" x14ac:dyDescent="0.15">
      <c r="A53" s="500" t="s">
        <v>122</v>
      </c>
      <c r="B53" s="509" t="s">
        <v>890</v>
      </c>
      <c r="C53" s="502" t="s">
        <v>49</v>
      </c>
      <c r="D53" s="503"/>
      <c r="E53" s="503"/>
      <c r="F53" s="515">
        <f>D53-D54</f>
        <v>0</v>
      </c>
      <c r="G53" s="516"/>
      <c r="H53" s="526"/>
      <c r="I53" s="362"/>
      <c r="K53" s="280"/>
      <c r="L53" s="281"/>
      <c r="M53" s="282"/>
      <c r="N53" s="283"/>
      <c r="O53" s="280"/>
      <c r="P53" s="284"/>
      <c r="Q53" s="283"/>
      <c r="R53" s="285"/>
      <c r="S53" s="283"/>
    </row>
    <row r="54" spans="1:19" ht="27.95" customHeight="1" x14ac:dyDescent="0.15">
      <c r="A54" s="500"/>
      <c r="B54" s="509"/>
      <c r="C54" s="502"/>
      <c r="D54" s="503"/>
      <c r="E54" s="503"/>
      <c r="F54" s="362"/>
      <c r="G54" s="503"/>
      <c r="H54" s="503"/>
      <c r="I54" s="503"/>
      <c r="K54" s="280"/>
      <c r="L54" s="281"/>
      <c r="M54" s="282"/>
      <c r="N54" s="283"/>
      <c r="O54" s="280"/>
      <c r="P54" s="284"/>
      <c r="Q54" s="283"/>
      <c r="R54" s="285"/>
      <c r="S54" s="283"/>
    </row>
    <row r="55" spans="1:19" ht="27.95" customHeight="1" x14ac:dyDescent="0.15">
      <c r="A55" s="500" t="s">
        <v>123</v>
      </c>
      <c r="B55" s="509" t="s">
        <v>891</v>
      </c>
      <c r="C55" s="502" t="s">
        <v>50</v>
      </c>
      <c r="D55" s="503"/>
      <c r="E55" s="503"/>
      <c r="F55" s="515">
        <f>D55-D56</f>
        <v>0</v>
      </c>
      <c r="G55" s="516"/>
      <c r="H55" s="526"/>
      <c r="I55" s="362"/>
      <c r="K55" s="280"/>
      <c r="L55" s="281"/>
      <c r="M55" s="282"/>
      <c r="N55" s="283"/>
      <c r="O55" s="280"/>
      <c r="P55" s="284"/>
      <c r="Q55" s="283"/>
      <c r="R55" s="285"/>
      <c r="S55" s="283"/>
    </row>
    <row r="56" spans="1:19" ht="27.95" customHeight="1" x14ac:dyDescent="0.15">
      <c r="A56" s="500"/>
      <c r="B56" s="509"/>
      <c r="C56" s="502"/>
      <c r="D56" s="503"/>
      <c r="E56" s="503"/>
      <c r="F56" s="362"/>
      <c r="G56" s="503"/>
      <c r="H56" s="503"/>
      <c r="I56" s="503"/>
      <c r="K56" s="280"/>
      <c r="L56" s="281"/>
      <c r="M56" s="282"/>
      <c r="N56" s="283"/>
      <c r="O56" s="280"/>
      <c r="P56" s="284"/>
      <c r="Q56" s="283"/>
      <c r="R56" s="285"/>
      <c r="S56" s="283"/>
    </row>
    <row r="57" spans="1:19" ht="27.95" customHeight="1" x14ac:dyDescent="0.15">
      <c r="A57" s="500" t="s">
        <v>124</v>
      </c>
      <c r="B57" s="509" t="s">
        <v>892</v>
      </c>
      <c r="C57" s="502" t="s">
        <v>51</v>
      </c>
      <c r="D57" s="503"/>
      <c r="E57" s="503"/>
      <c r="F57" s="515">
        <f>D57-D58</f>
        <v>0</v>
      </c>
      <c r="G57" s="516"/>
      <c r="H57" s="526"/>
      <c r="I57" s="362"/>
      <c r="K57" s="280"/>
      <c r="L57" s="281"/>
      <c r="M57" s="282"/>
      <c r="N57" s="283"/>
      <c r="O57" s="280"/>
      <c r="P57" s="284"/>
      <c r="Q57" s="283"/>
      <c r="R57" s="285"/>
      <c r="S57" s="283"/>
    </row>
    <row r="58" spans="1:19" ht="27.75" customHeight="1" x14ac:dyDescent="0.15">
      <c r="A58" s="500"/>
      <c r="B58" s="509"/>
      <c r="C58" s="502"/>
      <c r="D58" s="503"/>
      <c r="E58" s="503"/>
      <c r="F58" s="362"/>
      <c r="G58" s="503"/>
      <c r="H58" s="503"/>
      <c r="I58" s="503"/>
      <c r="K58" s="280"/>
      <c r="L58" s="281"/>
      <c r="M58" s="282"/>
      <c r="N58" s="283"/>
      <c r="O58" s="280"/>
      <c r="P58" s="284"/>
      <c r="Q58" s="283"/>
      <c r="R58" s="285"/>
      <c r="S58" s="283"/>
    </row>
    <row r="59" spans="1:19" ht="27.75" customHeight="1" x14ac:dyDescent="0.15">
      <c r="A59" s="500" t="s">
        <v>328</v>
      </c>
      <c r="B59" s="509" t="s">
        <v>893</v>
      </c>
      <c r="C59" s="502" t="s">
        <v>52</v>
      </c>
      <c r="D59" s="503"/>
      <c r="E59" s="503"/>
      <c r="F59" s="515">
        <f>D59-D60</f>
        <v>0</v>
      </c>
      <c r="G59" s="516"/>
      <c r="H59" s="526"/>
      <c r="I59" s="362"/>
      <c r="K59" s="280"/>
      <c r="L59" s="281"/>
      <c r="M59" s="282"/>
      <c r="N59" s="283"/>
      <c r="O59" s="280"/>
      <c r="P59" s="284"/>
      <c r="Q59" s="283"/>
      <c r="R59" s="285"/>
      <c r="S59" s="283"/>
    </row>
    <row r="60" spans="1:19" ht="27.75" customHeight="1" x14ac:dyDescent="0.15">
      <c r="A60" s="500"/>
      <c r="B60" s="509"/>
      <c r="C60" s="502"/>
      <c r="D60" s="503"/>
      <c r="E60" s="503"/>
      <c r="F60" s="362"/>
      <c r="G60" s="503"/>
      <c r="H60" s="503"/>
      <c r="I60" s="503"/>
      <c r="K60" s="280"/>
      <c r="L60" s="281"/>
      <c r="M60" s="282"/>
      <c r="N60" s="283"/>
      <c r="O60" s="280"/>
      <c r="P60" s="284"/>
      <c r="Q60" s="283"/>
      <c r="R60" s="285"/>
      <c r="S60" s="283"/>
    </row>
    <row r="61" spans="1:19" ht="27.95" customHeight="1" x14ac:dyDescent="0.15">
      <c r="A61" s="500" t="s">
        <v>330</v>
      </c>
      <c r="B61" s="509" t="s">
        <v>894</v>
      </c>
      <c r="C61" s="502" t="s">
        <v>53</v>
      </c>
      <c r="D61" s="503"/>
      <c r="E61" s="503"/>
      <c r="F61" s="515">
        <f>D61-D62</f>
        <v>0</v>
      </c>
      <c r="G61" s="516"/>
      <c r="H61" s="526"/>
      <c r="I61" s="362"/>
      <c r="K61" s="280"/>
      <c r="L61" s="281"/>
      <c r="M61" s="282"/>
      <c r="N61" s="283"/>
      <c r="O61" s="280"/>
      <c r="P61" s="284"/>
      <c r="Q61" s="283"/>
      <c r="R61" s="285"/>
      <c r="S61" s="283"/>
    </row>
    <row r="62" spans="1:19" ht="27.95" customHeight="1" x14ac:dyDescent="0.15">
      <c r="A62" s="500"/>
      <c r="B62" s="509"/>
      <c r="C62" s="502"/>
      <c r="D62" s="503"/>
      <c r="E62" s="503"/>
      <c r="F62" s="362"/>
      <c r="G62" s="503"/>
      <c r="H62" s="503"/>
      <c r="I62" s="503"/>
      <c r="K62" s="280"/>
      <c r="L62" s="281"/>
      <c r="M62" s="282"/>
      <c r="N62" s="283"/>
      <c r="O62" s="280"/>
      <c r="P62" s="284"/>
      <c r="Q62" s="283"/>
      <c r="R62" s="285"/>
      <c r="S62" s="283"/>
    </row>
    <row r="63" spans="1:19" s="238" customFormat="1" ht="12.95" customHeight="1" x14ac:dyDescent="0.15">
      <c r="A63" s="538" t="s">
        <v>530</v>
      </c>
      <c r="B63" s="532" t="s">
        <v>508</v>
      </c>
      <c r="C63" s="355" t="s">
        <v>509</v>
      </c>
      <c r="D63" s="522" t="s">
        <v>510</v>
      </c>
      <c r="E63" s="523"/>
      <c r="F63" s="523"/>
      <c r="G63" s="524"/>
      <c r="H63" s="520" t="s">
        <v>633</v>
      </c>
      <c r="I63" s="520"/>
      <c r="K63" s="280"/>
      <c r="L63" s="281"/>
      <c r="M63" s="282"/>
      <c r="N63" s="283"/>
      <c r="O63" s="280"/>
      <c r="P63" s="284"/>
      <c r="Q63" s="286"/>
      <c r="R63" s="285"/>
      <c r="S63" s="286"/>
    </row>
    <row r="64" spans="1:19" s="238" customFormat="1" ht="12.95" customHeight="1" x14ac:dyDescent="0.15">
      <c r="A64" s="539" t="s">
        <v>511</v>
      </c>
      <c r="B64" s="533"/>
      <c r="C64" s="356" t="s">
        <v>512</v>
      </c>
      <c r="D64" s="363">
        <v>1</v>
      </c>
      <c r="E64" s="364" t="s">
        <v>593</v>
      </c>
      <c r="F64" s="514" t="s">
        <v>661</v>
      </c>
      <c r="G64" s="514"/>
      <c r="H64" s="520"/>
      <c r="I64" s="520"/>
      <c r="K64" s="280"/>
      <c r="L64" s="281"/>
      <c r="M64" s="282"/>
      <c r="N64" s="283"/>
      <c r="O64" s="280"/>
      <c r="P64" s="284"/>
      <c r="Q64" s="286"/>
      <c r="R64" s="285"/>
      <c r="S64" s="286"/>
    </row>
    <row r="65" spans="1:19" s="238" customFormat="1" ht="12.95" customHeight="1" x14ac:dyDescent="0.15">
      <c r="A65" s="540" t="s">
        <v>458</v>
      </c>
      <c r="B65" s="357" t="s">
        <v>459</v>
      </c>
      <c r="C65" s="359" t="s">
        <v>460</v>
      </c>
      <c r="D65" s="365"/>
      <c r="E65" s="364" t="s">
        <v>594</v>
      </c>
      <c r="F65" s="514" t="s">
        <v>660</v>
      </c>
      <c r="G65" s="514"/>
      <c r="H65" s="514" t="s">
        <v>513</v>
      </c>
      <c r="I65" s="514"/>
      <c r="K65" s="280"/>
      <c r="L65" s="281"/>
      <c r="M65" s="282"/>
      <c r="N65" s="283"/>
      <c r="O65" s="280"/>
      <c r="P65" s="284"/>
      <c r="Q65" s="286"/>
      <c r="R65" s="285"/>
      <c r="S65" s="286"/>
    </row>
    <row r="66" spans="1:19" ht="27.95" customHeight="1" x14ac:dyDescent="0.15">
      <c r="A66" s="500" t="s">
        <v>331</v>
      </c>
      <c r="B66" s="542" t="s">
        <v>895</v>
      </c>
      <c r="C66" s="502" t="s">
        <v>54</v>
      </c>
      <c r="D66" s="503"/>
      <c r="E66" s="503"/>
      <c r="F66" s="515">
        <f>D66-D67</f>
        <v>0</v>
      </c>
      <c r="G66" s="516"/>
      <c r="H66" s="526"/>
      <c r="I66" s="362"/>
      <c r="K66" s="280"/>
      <c r="L66" s="281"/>
      <c r="M66" s="282"/>
      <c r="N66" s="283"/>
      <c r="O66" s="280"/>
      <c r="P66" s="284"/>
      <c r="Q66" s="283"/>
      <c r="R66" s="285"/>
      <c r="S66" s="283"/>
    </row>
    <row r="67" spans="1:19" ht="27.95" customHeight="1" x14ac:dyDescent="0.15">
      <c r="A67" s="500"/>
      <c r="B67" s="543"/>
      <c r="C67" s="502"/>
      <c r="D67" s="503"/>
      <c r="E67" s="503"/>
      <c r="F67" s="362"/>
      <c r="G67" s="503"/>
      <c r="H67" s="503"/>
      <c r="I67" s="503"/>
      <c r="K67" s="280"/>
      <c r="L67" s="281"/>
      <c r="M67" s="282"/>
      <c r="N67" s="283"/>
      <c r="O67" s="280"/>
      <c r="P67" s="284"/>
      <c r="Q67" s="283"/>
      <c r="R67" s="285"/>
      <c r="S67" s="283"/>
    </row>
    <row r="68" spans="1:19" ht="27.95" customHeight="1" x14ac:dyDescent="0.15">
      <c r="A68" s="544" t="s">
        <v>897</v>
      </c>
      <c r="B68" s="542" t="s">
        <v>896</v>
      </c>
      <c r="C68" s="546" t="s">
        <v>55</v>
      </c>
      <c r="D68" s="515"/>
      <c r="E68" s="517"/>
      <c r="F68" s="515">
        <f>D68-D69</f>
        <v>0</v>
      </c>
      <c r="G68" s="516"/>
      <c r="H68" s="526"/>
      <c r="I68" s="362"/>
      <c r="K68" s="280"/>
      <c r="L68" s="281"/>
      <c r="M68" s="282"/>
      <c r="N68" s="283"/>
      <c r="O68" s="280"/>
      <c r="P68" s="284"/>
      <c r="Q68" s="283"/>
      <c r="R68" s="285"/>
      <c r="S68" s="283"/>
    </row>
    <row r="69" spans="1:19" ht="27.95" customHeight="1" x14ac:dyDescent="0.15">
      <c r="A69" s="545"/>
      <c r="B69" s="519"/>
      <c r="C69" s="547"/>
      <c r="D69" s="515"/>
      <c r="E69" s="517"/>
      <c r="F69" s="362"/>
      <c r="G69" s="515"/>
      <c r="H69" s="527"/>
      <c r="I69" s="517"/>
      <c r="K69" s="280"/>
      <c r="L69" s="281"/>
      <c r="M69" s="282"/>
      <c r="N69" s="283"/>
      <c r="O69" s="280"/>
      <c r="P69" s="284"/>
      <c r="Q69" s="283"/>
      <c r="R69" s="285"/>
      <c r="S69" s="283"/>
    </row>
    <row r="70" spans="1:19" ht="27.95" customHeight="1" x14ac:dyDescent="0.15">
      <c r="A70" s="500" t="s">
        <v>730</v>
      </c>
      <c r="B70" s="518" t="s">
        <v>899</v>
      </c>
      <c r="C70" s="546" t="s">
        <v>56</v>
      </c>
      <c r="D70" s="515"/>
      <c r="E70" s="517"/>
      <c r="F70" s="515">
        <f>D70-D71</f>
        <v>0</v>
      </c>
      <c r="G70" s="516"/>
      <c r="H70" s="526"/>
      <c r="I70" s="362"/>
      <c r="K70" s="280"/>
      <c r="L70" s="281"/>
      <c r="M70" s="282"/>
      <c r="N70" s="283"/>
      <c r="O70" s="280"/>
      <c r="P70" s="284"/>
      <c r="Q70" s="283"/>
      <c r="R70" s="285"/>
      <c r="S70" s="283"/>
    </row>
    <row r="71" spans="1:19" ht="27.95" customHeight="1" x14ac:dyDescent="0.15">
      <c r="A71" s="500"/>
      <c r="B71" s="519"/>
      <c r="C71" s="547"/>
      <c r="D71" s="515"/>
      <c r="E71" s="517"/>
      <c r="F71" s="362"/>
      <c r="G71" s="503"/>
      <c r="H71" s="503"/>
      <c r="I71" s="503"/>
      <c r="K71" s="280"/>
      <c r="L71" s="281"/>
      <c r="M71" s="282"/>
      <c r="N71" s="283"/>
      <c r="O71" s="280"/>
      <c r="P71" s="284"/>
      <c r="Q71" s="283"/>
      <c r="R71" s="285"/>
      <c r="S71" s="283"/>
    </row>
    <row r="72" spans="1:19" ht="27.95" customHeight="1" x14ac:dyDescent="0.15">
      <c r="A72" s="500" t="s">
        <v>898</v>
      </c>
      <c r="B72" s="518" t="s">
        <v>900</v>
      </c>
      <c r="C72" s="546" t="s">
        <v>57</v>
      </c>
      <c r="D72" s="515"/>
      <c r="E72" s="517"/>
      <c r="F72" s="515">
        <f>D72-D73</f>
        <v>0</v>
      </c>
      <c r="G72" s="516"/>
      <c r="H72" s="526"/>
      <c r="I72" s="366"/>
      <c r="K72" s="280"/>
      <c r="L72" s="281"/>
      <c r="M72" s="282"/>
      <c r="N72" s="283"/>
      <c r="O72" s="280"/>
      <c r="P72" s="284"/>
      <c r="Q72" s="283"/>
      <c r="R72" s="285"/>
      <c r="S72" s="283"/>
    </row>
    <row r="73" spans="1:19" ht="27.95" customHeight="1" x14ac:dyDescent="0.15">
      <c r="A73" s="500"/>
      <c r="B73" s="519"/>
      <c r="C73" s="547"/>
      <c r="D73" s="515"/>
      <c r="E73" s="517"/>
      <c r="F73" s="362"/>
      <c r="G73" s="503"/>
      <c r="H73" s="503"/>
      <c r="I73" s="503"/>
      <c r="K73" s="280"/>
      <c r="L73" s="281"/>
      <c r="M73" s="282"/>
      <c r="N73" s="283"/>
      <c r="O73" s="280"/>
      <c r="P73" s="284"/>
      <c r="Q73" s="283"/>
      <c r="R73" s="285"/>
      <c r="S73" s="283"/>
    </row>
    <row r="74" spans="1:19" ht="27.95" customHeight="1" x14ac:dyDescent="0.15">
      <c r="A74" s="541" t="s">
        <v>113</v>
      </c>
      <c r="B74" s="531" t="s">
        <v>902</v>
      </c>
      <c r="C74" s="508" t="s">
        <v>58</v>
      </c>
      <c r="D74" s="525">
        <f>D76+D90+D117+D146+D159</f>
        <v>2274614.16</v>
      </c>
      <c r="E74" s="525"/>
      <c r="F74" s="525">
        <f>D74-D75</f>
        <v>2173176.16</v>
      </c>
      <c r="G74" s="525"/>
      <c r="H74" s="525"/>
      <c r="I74" s="361"/>
      <c r="K74" s="280" t="s">
        <v>2618</v>
      </c>
      <c r="L74" s="280" t="s">
        <v>2619</v>
      </c>
      <c r="M74" s="285" t="s">
        <v>2620</v>
      </c>
      <c r="N74" s="283">
        <f t="shared" si="7"/>
        <v>-0.2900000000372529</v>
      </c>
      <c r="O74" s="280">
        <f t="shared" si="8"/>
        <v>-0.28999999999359716</v>
      </c>
      <c r="P74" s="284">
        <f t="shared" si="9"/>
        <v>0</v>
      </c>
      <c r="Q74" s="283"/>
      <c r="R74" s="285"/>
      <c r="S74" s="283" t="s">
        <v>2530</v>
      </c>
    </row>
    <row r="75" spans="1:19" ht="27.95" customHeight="1" x14ac:dyDescent="0.15">
      <c r="A75" s="541"/>
      <c r="B75" s="531"/>
      <c r="C75" s="508"/>
      <c r="D75" s="525">
        <f>D77+D91+D118+D147+D160</f>
        <v>101438</v>
      </c>
      <c r="E75" s="525"/>
      <c r="F75" s="361"/>
      <c r="G75" s="525">
        <f>G77+G91+G118+G147+G160</f>
        <v>2151893</v>
      </c>
      <c r="H75" s="525"/>
      <c r="I75" s="525"/>
      <c r="K75" s="280"/>
      <c r="L75" s="280"/>
      <c r="M75" s="285"/>
      <c r="N75" s="283"/>
      <c r="O75" s="280"/>
      <c r="P75" s="284"/>
      <c r="Q75" s="283" t="s">
        <v>2537</v>
      </c>
      <c r="R75" s="285">
        <f t="shared" ref="R75:R129" si="10">G75-Q75</f>
        <v>-0.31000000005587935</v>
      </c>
      <c r="S75" s="283" t="s">
        <v>2530</v>
      </c>
    </row>
    <row r="76" spans="1:19" ht="27.95" customHeight="1" x14ac:dyDescent="0.15">
      <c r="A76" s="541" t="s">
        <v>114</v>
      </c>
      <c r="B76" s="531" t="s">
        <v>903</v>
      </c>
      <c r="C76" s="508" t="s">
        <v>59</v>
      </c>
      <c r="D76" s="525">
        <f>D78+D80+D82+D84+D86+D88</f>
        <v>1091805</v>
      </c>
      <c r="E76" s="525"/>
      <c r="F76" s="525">
        <f>D76-D77</f>
        <v>1054175</v>
      </c>
      <c r="G76" s="525"/>
      <c r="H76" s="525"/>
      <c r="I76" s="362"/>
      <c r="K76" s="280" t="s">
        <v>2621</v>
      </c>
      <c r="L76" s="280" t="s">
        <v>2622</v>
      </c>
      <c r="M76" s="285" t="s">
        <v>2623</v>
      </c>
      <c r="N76" s="283">
        <f t="shared" si="7"/>
        <v>-0.30000000004656613</v>
      </c>
      <c r="O76" s="280">
        <f t="shared" si="8"/>
        <v>-2.9999999998835847E-2</v>
      </c>
      <c r="P76" s="284">
        <f t="shared" si="9"/>
        <v>-0.27000000001862645</v>
      </c>
      <c r="Q76" s="283"/>
      <c r="R76" s="285"/>
      <c r="S76" s="283" t="s">
        <v>2530</v>
      </c>
    </row>
    <row r="77" spans="1:19" ht="27.95" customHeight="1" x14ac:dyDescent="0.15">
      <c r="A77" s="541"/>
      <c r="B77" s="531"/>
      <c r="C77" s="508"/>
      <c r="D77" s="525">
        <f>D79+D81+D83+D85+D87+D89</f>
        <v>37630</v>
      </c>
      <c r="E77" s="525"/>
      <c r="F77" s="362"/>
      <c r="G77" s="525">
        <f>G79+G81+G83+G85+G87+G89</f>
        <v>1014810</v>
      </c>
      <c r="H77" s="525"/>
      <c r="I77" s="525"/>
      <c r="K77" s="280"/>
      <c r="L77" s="280"/>
      <c r="M77" s="285"/>
      <c r="N77" s="283"/>
      <c r="O77" s="280"/>
      <c r="P77" s="284"/>
      <c r="Q77" s="283" t="s">
        <v>2538</v>
      </c>
      <c r="R77" s="285">
        <f t="shared" si="10"/>
        <v>-0.5400000000372529</v>
      </c>
      <c r="S77" s="283" t="s">
        <v>2530</v>
      </c>
    </row>
    <row r="78" spans="1:19" ht="27.95" customHeight="1" x14ac:dyDescent="0.15">
      <c r="A78" s="510" t="s">
        <v>144</v>
      </c>
      <c r="B78" s="509" t="s">
        <v>527</v>
      </c>
      <c r="C78" s="502" t="s">
        <v>60</v>
      </c>
      <c r="D78" s="503">
        <v>2055</v>
      </c>
      <c r="E78" s="503"/>
      <c r="F78" s="515">
        <f>D78-D79</f>
        <v>2055</v>
      </c>
      <c r="G78" s="516"/>
      <c r="H78" s="526"/>
      <c r="I78" s="362"/>
      <c r="K78" s="280" t="s">
        <v>2624</v>
      </c>
      <c r="L78" s="280"/>
      <c r="M78" s="285" t="s">
        <v>2624</v>
      </c>
      <c r="N78" s="283">
        <f t="shared" si="7"/>
        <v>0.21999999999979991</v>
      </c>
      <c r="O78" s="280">
        <f t="shared" si="8"/>
        <v>0</v>
      </c>
      <c r="P78" s="284">
        <f t="shared" si="9"/>
        <v>0.21999999999979991</v>
      </c>
      <c r="Q78" s="283"/>
      <c r="R78" s="285"/>
      <c r="S78" s="283" t="s">
        <v>2530</v>
      </c>
    </row>
    <row r="79" spans="1:19" ht="27.95" customHeight="1" x14ac:dyDescent="0.15">
      <c r="A79" s="510"/>
      <c r="B79" s="509"/>
      <c r="C79" s="502"/>
      <c r="D79" s="503">
        <v>0</v>
      </c>
      <c r="E79" s="503"/>
      <c r="F79" s="362"/>
      <c r="G79" s="503">
        <v>1996</v>
      </c>
      <c r="H79" s="503"/>
      <c r="I79" s="503"/>
      <c r="K79" s="280"/>
      <c r="L79" s="281"/>
      <c r="M79" s="282"/>
      <c r="N79" s="283"/>
      <c r="O79" s="280"/>
      <c r="P79" s="284"/>
      <c r="Q79" s="283" t="s">
        <v>2539</v>
      </c>
      <c r="R79" s="285">
        <f t="shared" si="10"/>
        <v>-0.33999999999991815</v>
      </c>
      <c r="S79" s="283" t="s">
        <v>2530</v>
      </c>
    </row>
    <row r="80" spans="1:19" ht="27.95" customHeight="1" x14ac:dyDescent="0.15">
      <c r="A80" s="500" t="s">
        <v>115</v>
      </c>
      <c r="B80" s="509" t="s">
        <v>777</v>
      </c>
      <c r="C80" s="502" t="s">
        <v>61</v>
      </c>
      <c r="D80" s="503"/>
      <c r="E80" s="503"/>
      <c r="F80" s="515">
        <f>D80-D81</f>
        <v>0</v>
      </c>
      <c r="G80" s="516"/>
      <c r="H80" s="526"/>
      <c r="I80" s="362"/>
      <c r="K80" s="280"/>
      <c r="L80" s="281"/>
      <c r="M80" s="282"/>
      <c r="N80" s="283"/>
      <c r="O80" s="280"/>
      <c r="P80" s="284"/>
      <c r="Q80" s="283"/>
      <c r="R80" s="285"/>
      <c r="S80" s="283"/>
    </row>
    <row r="81" spans="1:19" ht="27.95" customHeight="1" x14ac:dyDescent="0.15">
      <c r="A81" s="500"/>
      <c r="B81" s="509"/>
      <c r="C81" s="502"/>
      <c r="D81" s="503"/>
      <c r="E81" s="503"/>
      <c r="F81" s="362"/>
      <c r="G81" s="503"/>
      <c r="H81" s="503"/>
      <c r="I81" s="503"/>
      <c r="K81" s="280"/>
      <c r="L81" s="281"/>
      <c r="M81" s="282"/>
      <c r="N81" s="283"/>
      <c r="O81" s="280"/>
      <c r="P81" s="284"/>
      <c r="Q81" s="283"/>
      <c r="R81" s="285"/>
      <c r="S81" s="283"/>
    </row>
    <row r="82" spans="1:19" ht="27.95" customHeight="1" x14ac:dyDescent="0.15">
      <c r="A82" s="500" t="s">
        <v>329</v>
      </c>
      <c r="B82" s="501" t="s">
        <v>528</v>
      </c>
      <c r="C82" s="502" t="s">
        <v>62</v>
      </c>
      <c r="D82" s="503"/>
      <c r="E82" s="503"/>
      <c r="F82" s="515">
        <f>D82-D83</f>
        <v>0</v>
      </c>
      <c r="G82" s="516"/>
      <c r="H82" s="526"/>
      <c r="I82" s="362"/>
      <c r="K82" s="280"/>
      <c r="L82" s="281"/>
      <c r="M82" s="282"/>
      <c r="N82" s="283"/>
      <c r="O82" s="280"/>
      <c r="P82" s="284"/>
      <c r="Q82" s="283"/>
      <c r="R82" s="285"/>
      <c r="S82" s="283"/>
    </row>
    <row r="83" spans="1:19" ht="27.95" customHeight="1" x14ac:dyDescent="0.15">
      <c r="A83" s="500"/>
      <c r="B83" s="501"/>
      <c r="C83" s="502"/>
      <c r="D83" s="503"/>
      <c r="E83" s="503"/>
      <c r="F83" s="362"/>
      <c r="G83" s="503"/>
      <c r="H83" s="503"/>
      <c r="I83" s="503"/>
      <c r="K83" s="280"/>
      <c r="L83" s="281"/>
      <c r="M83" s="282"/>
      <c r="N83" s="283"/>
      <c r="O83" s="280"/>
      <c r="P83" s="284"/>
      <c r="Q83" s="283"/>
      <c r="R83" s="285"/>
      <c r="S83" s="283"/>
    </row>
    <row r="84" spans="1:19" ht="27.95" customHeight="1" x14ac:dyDescent="0.15">
      <c r="A84" s="500" t="s">
        <v>335</v>
      </c>
      <c r="B84" s="501" t="s">
        <v>529</v>
      </c>
      <c r="C84" s="502" t="s">
        <v>63</v>
      </c>
      <c r="D84" s="503"/>
      <c r="E84" s="503"/>
      <c r="F84" s="515">
        <f>D84-D85</f>
        <v>0</v>
      </c>
      <c r="G84" s="516"/>
      <c r="H84" s="526"/>
      <c r="I84" s="362"/>
      <c r="K84" s="280"/>
      <c r="L84" s="281"/>
      <c r="M84" s="282"/>
      <c r="N84" s="283"/>
      <c r="O84" s="280"/>
      <c r="P84" s="284"/>
      <c r="Q84" s="283"/>
      <c r="R84" s="285"/>
      <c r="S84" s="283"/>
    </row>
    <row r="85" spans="1:19" ht="27.95" customHeight="1" x14ac:dyDescent="0.15">
      <c r="A85" s="500"/>
      <c r="B85" s="501"/>
      <c r="C85" s="502"/>
      <c r="D85" s="503"/>
      <c r="E85" s="503"/>
      <c r="F85" s="362"/>
      <c r="G85" s="503"/>
      <c r="H85" s="503"/>
      <c r="I85" s="503"/>
      <c r="K85" s="280"/>
      <c r="L85" s="281"/>
      <c r="M85" s="282"/>
      <c r="N85" s="283"/>
      <c r="O85" s="280"/>
      <c r="P85" s="284"/>
      <c r="Q85" s="283"/>
      <c r="R85" s="285"/>
      <c r="S85" s="283"/>
    </row>
    <row r="86" spans="1:19" ht="27.95" customHeight="1" x14ac:dyDescent="0.15">
      <c r="A86" s="500" t="s">
        <v>336</v>
      </c>
      <c r="B86" s="509" t="s">
        <v>544</v>
      </c>
      <c r="C86" s="502" t="s">
        <v>64</v>
      </c>
      <c r="D86" s="503">
        <v>1089750</v>
      </c>
      <c r="E86" s="503"/>
      <c r="F86" s="515">
        <f>D86-D87</f>
        <v>1052120</v>
      </c>
      <c r="G86" s="516"/>
      <c r="H86" s="526"/>
      <c r="I86" s="362"/>
      <c r="K86" s="280" t="s">
        <v>2625</v>
      </c>
      <c r="L86" s="280" t="s">
        <v>2622</v>
      </c>
      <c r="M86" s="285" t="s">
        <v>2626</v>
      </c>
      <c r="N86" s="283">
        <f t="shared" ref="N86:N128" si="11">D86-K86</f>
        <v>-0.52000000001862645</v>
      </c>
      <c r="O86" s="280">
        <f t="shared" ref="O86:O128" si="12">D87-L86</f>
        <v>-2.9999999998835847E-2</v>
      </c>
      <c r="P86" s="284">
        <f t="shared" ref="P86:P128" si="13">F86-M86</f>
        <v>-0.48999999999068677</v>
      </c>
      <c r="Q86" s="283"/>
      <c r="R86" s="285"/>
      <c r="S86" s="283" t="s">
        <v>2530</v>
      </c>
    </row>
    <row r="87" spans="1:19" ht="27.95" customHeight="1" x14ac:dyDescent="0.15">
      <c r="A87" s="500"/>
      <c r="B87" s="509"/>
      <c r="C87" s="502"/>
      <c r="D87" s="503">
        <v>37630</v>
      </c>
      <c r="E87" s="503"/>
      <c r="F87" s="362"/>
      <c r="G87" s="503">
        <v>1012814</v>
      </c>
      <c r="H87" s="503"/>
      <c r="I87" s="503"/>
      <c r="K87" s="280"/>
      <c r="L87" s="280"/>
      <c r="M87" s="285"/>
      <c r="N87" s="283"/>
      <c r="O87" s="280"/>
      <c r="P87" s="284"/>
      <c r="Q87" s="283" t="s">
        <v>2540</v>
      </c>
      <c r="R87" s="285">
        <f t="shared" si="10"/>
        <v>-0.19999999995343387</v>
      </c>
      <c r="S87" s="283" t="s">
        <v>2530</v>
      </c>
    </row>
    <row r="88" spans="1:19" ht="27.95" customHeight="1" x14ac:dyDescent="0.15">
      <c r="A88" s="500" t="s">
        <v>328</v>
      </c>
      <c r="B88" s="509" t="s">
        <v>650</v>
      </c>
      <c r="C88" s="502" t="s">
        <v>65</v>
      </c>
      <c r="D88" s="503"/>
      <c r="E88" s="503"/>
      <c r="F88" s="515">
        <f>D88-D89</f>
        <v>0</v>
      </c>
      <c r="G88" s="516"/>
      <c r="H88" s="526"/>
      <c r="I88" s="362"/>
      <c r="K88" s="280"/>
      <c r="L88" s="280"/>
      <c r="M88" s="285"/>
      <c r="N88" s="283"/>
      <c r="O88" s="280"/>
      <c r="P88" s="284"/>
      <c r="Q88" s="283"/>
      <c r="R88" s="285"/>
      <c r="S88" s="283"/>
    </row>
    <row r="89" spans="1:19" ht="27.95" customHeight="1" x14ac:dyDescent="0.15">
      <c r="A89" s="500"/>
      <c r="B89" s="509"/>
      <c r="C89" s="502"/>
      <c r="D89" s="503"/>
      <c r="E89" s="503"/>
      <c r="F89" s="362"/>
      <c r="G89" s="503"/>
      <c r="H89" s="503"/>
      <c r="I89" s="503"/>
      <c r="K89" s="280"/>
      <c r="L89" s="281"/>
      <c r="M89" s="282"/>
      <c r="N89" s="283"/>
      <c r="O89" s="280"/>
      <c r="P89" s="284"/>
      <c r="Q89" s="283"/>
      <c r="R89" s="285"/>
      <c r="S89" s="283"/>
    </row>
    <row r="90" spans="1:19" ht="27.95" customHeight="1" x14ac:dyDescent="0.15">
      <c r="A90" s="530" t="s">
        <v>145</v>
      </c>
      <c r="B90" s="531" t="s">
        <v>917</v>
      </c>
      <c r="C90" s="508" t="s">
        <v>66</v>
      </c>
      <c r="D90" s="525">
        <f>D92+D103+D105+D107+D109+D111+D113+D115</f>
        <v>24364</v>
      </c>
      <c r="E90" s="525"/>
      <c r="F90" s="525">
        <f>D90-D91</f>
        <v>24364</v>
      </c>
      <c r="G90" s="525"/>
      <c r="H90" s="525"/>
      <c r="I90" s="362"/>
      <c r="K90" s="287" t="s">
        <v>2642</v>
      </c>
      <c r="L90" s="288"/>
      <c r="M90" s="316" t="s">
        <v>2642</v>
      </c>
      <c r="N90" s="290">
        <f t="shared" ref="N90" si="14">D90-K90</f>
        <v>0.49000000000160071</v>
      </c>
      <c r="O90" s="287">
        <f t="shared" ref="O90" si="15">D91-L90</f>
        <v>0</v>
      </c>
      <c r="P90" s="291">
        <f t="shared" ref="P90" si="16">F90-M90</f>
        <v>0.49000000000160071</v>
      </c>
      <c r="Q90" s="283"/>
      <c r="R90" s="285"/>
      <c r="S90" s="283" t="s">
        <v>2530</v>
      </c>
    </row>
    <row r="91" spans="1:19" ht="27.95" customHeight="1" x14ac:dyDescent="0.15">
      <c r="A91" s="530"/>
      <c r="B91" s="531"/>
      <c r="C91" s="508"/>
      <c r="D91" s="525">
        <f>D93+D104+D106+D108+D110+D112+D114+D116</f>
        <v>0</v>
      </c>
      <c r="E91" s="525"/>
      <c r="F91" s="362"/>
      <c r="G91" s="525">
        <f>G93+G104+G106+G108+G110+G112+G114+G116</f>
        <v>16334</v>
      </c>
      <c r="H91" s="525"/>
      <c r="I91" s="525"/>
      <c r="K91" s="287"/>
      <c r="L91" s="288"/>
      <c r="M91" s="289"/>
      <c r="N91" s="290"/>
      <c r="O91" s="287"/>
      <c r="P91" s="291"/>
      <c r="Q91" s="283" t="s">
        <v>2541</v>
      </c>
      <c r="R91" s="285">
        <f t="shared" si="10"/>
        <v>-7.999999999992724E-2</v>
      </c>
      <c r="S91" s="283" t="s">
        <v>2530</v>
      </c>
    </row>
    <row r="92" spans="1:19" ht="27.95" customHeight="1" x14ac:dyDescent="0.15">
      <c r="A92" s="510" t="s">
        <v>146</v>
      </c>
      <c r="B92" s="509" t="s">
        <v>904</v>
      </c>
      <c r="C92" s="502" t="s">
        <v>67</v>
      </c>
      <c r="D92" s="503">
        <f>D97+D99+D101</f>
        <v>0</v>
      </c>
      <c r="E92" s="503"/>
      <c r="F92" s="503">
        <f>D92-D93</f>
        <v>0</v>
      </c>
      <c r="G92" s="503"/>
      <c r="H92" s="503"/>
      <c r="I92" s="362"/>
      <c r="K92" s="287"/>
      <c r="L92" s="288"/>
      <c r="M92" s="289"/>
      <c r="N92" s="290">
        <f t="shared" si="11"/>
        <v>0</v>
      </c>
      <c r="O92" s="287">
        <f t="shared" si="12"/>
        <v>0</v>
      </c>
      <c r="P92" s="291">
        <f t="shared" si="13"/>
        <v>0</v>
      </c>
      <c r="Q92" s="283"/>
      <c r="R92" s="285"/>
      <c r="S92" s="283"/>
    </row>
    <row r="93" spans="1:19" ht="27.75" customHeight="1" x14ac:dyDescent="0.15">
      <c r="A93" s="510"/>
      <c r="B93" s="509"/>
      <c r="C93" s="502"/>
      <c r="D93" s="503">
        <f>D98+D100+D102</f>
        <v>0</v>
      </c>
      <c r="E93" s="503"/>
      <c r="F93" s="362"/>
      <c r="G93" s="503"/>
      <c r="H93" s="503"/>
      <c r="I93" s="503"/>
      <c r="K93" s="287"/>
      <c r="L93" s="288"/>
      <c r="M93" s="289"/>
      <c r="N93" s="290"/>
      <c r="O93" s="287"/>
      <c r="P93" s="291"/>
      <c r="Q93" s="283"/>
      <c r="R93" s="285"/>
      <c r="S93" s="283"/>
    </row>
    <row r="94" spans="1:19" ht="15" customHeight="1" x14ac:dyDescent="0.15">
      <c r="A94" s="513" t="s">
        <v>530</v>
      </c>
      <c r="B94" s="514" t="s">
        <v>508</v>
      </c>
      <c r="C94" s="364" t="s">
        <v>509</v>
      </c>
      <c r="D94" s="514" t="s">
        <v>510</v>
      </c>
      <c r="E94" s="514"/>
      <c r="F94" s="514"/>
      <c r="G94" s="514"/>
      <c r="H94" s="520" t="s">
        <v>633</v>
      </c>
      <c r="I94" s="520"/>
      <c r="K94" s="280"/>
      <c r="L94" s="281"/>
      <c r="M94" s="282"/>
      <c r="N94" s="283"/>
      <c r="O94" s="280"/>
      <c r="P94" s="284"/>
      <c r="Q94" s="283"/>
      <c r="R94" s="285"/>
      <c r="S94" s="283"/>
    </row>
    <row r="95" spans="1:19" ht="15" customHeight="1" x14ac:dyDescent="0.15">
      <c r="A95" s="513"/>
      <c r="B95" s="514"/>
      <c r="C95" s="364" t="s">
        <v>512</v>
      </c>
      <c r="D95" s="367">
        <v>1</v>
      </c>
      <c r="E95" s="364" t="s">
        <v>593</v>
      </c>
      <c r="F95" s="514" t="s">
        <v>661</v>
      </c>
      <c r="G95" s="514"/>
      <c r="H95" s="520"/>
      <c r="I95" s="520"/>
      <c r="K95" s="280"/>
      <c r="L95" s="281"/>
      <c r="M95" s="282"/>
      <c r="N95" s="283"/>
      <c r="O95" s="280"/>
      <c r="P95" s="284"/>
      <c r="Q95" s="283"/>
      <c r="R95" s="285"/>
      <c r="S95" s="283"/>
    </row>
    <row r="96" spans="1:19" ht="15" customHeight="1" x14ac:dyDescent="0.15">
      <c r="A96" s="513"/>
      <c r="B96" s="364" t="s">
        <v>459</v>
      </c>
      <c r="C96" s="364" t="s">
        <v>460</v>
      </c>
      <c r="D96" s="367"/>
      <c r="E96" s="364" t="s">
        <v>594</v>
      </c>
      <c r="F96" s="514" t="s">
        <v>660</v>
      </c>
      <c r="G96" s="514"/>
      <c r="H96" s="514" t="s">
        <v>513</v>
      </c>
      <c r="I96" s="514"/>
      <c r="K96" s="280"/>
      <c r="L96" s="281"/>
      <c r="M96" s="282"/>
      <c r="N96" s="283"/>
      <c r="O96" s="280"/>
      <c r="P96" s="284"/>
      <c r="Q96" s="283"/>
      <c r="R96" s="285"/>
      <c r="S96" s="283"/>
    </row>
    <row r="97" spans="1:19" ht="27.75" customHeight="1" x14ac:dyDescent="0.15">
      <c r="A97" s="500" t="s">
        <v>905</v>
      </c>
      <c r="B97" s="518" t="s">
        <v>908</v>
      </c>
      <c r="C97" s="502" t="s">
        <v>68</v>
      </c>
      <c r="D97" s="503"/>
      <c r="E97" s="503"/>
      <c r="F97" s="503">
        <f>D97-D98</f>
        <v>0</v>
      </c>
      <c r="G97" s="503"/>
      <c r="H97" s="503"/>
      <c r="I97" s="362"/>
      <c r="K97" s="280"/>
      <c r="L97" s="281"/>
      <c r="M97" s="282"/>
      <c r="N97" s="283"/>
      <c r="O97" s="280"/>
      <c r="P97" s="284"/>
      <c r="Q97" s="283"/>
      <c r="R97" s="285"/>
      <c r="S97" s="283"/>
    </row>
    <row r="98" spans="1:19" ht="27.75" customHeight="1" x14ac:dyDescent="0.15">
      <c r="A98" s="500"/>
      <c r="B98" s="519"/>
      <c r="C98" s="502"/>
      <c r="D98" s="503"/>
      <c r="E98" s="503"/>
      <c r="F98" s="362"/>
      <c r="G98" s="515"/>
      <c r="H98" s="516"/>
      <c r="I98" s="517"/>
      <c r="K98" s="280"/>
      <c r="L98" s="281"/>
      <c r="M98" s="282"/>
      <c r="N98" s="283"/>
      <c r="O98" s="280"/>
      <c r="P98" s="284"/>
      <c r="Q98" s="283"/>
      <c r="R98" s="285"/>
      <c r="S98" s="283"/>
    </row>
    <row r="99" spans="1:19" ht="27.75" customHeight="1" x14ac:dyDescent="0.15">
      <c r="A99" s="500" t="s">
        <v>906</v>
      </c>
      <c r="B99" s="518" t="s">
        <v>909</v>
      </c>
      <c r="C99" s="502" t="s">
        <v>69</v>
      </c>
      <c r="D99" s="503"/>
      <c r="E99" s="503"/>
      <c r="F99" s="503">
        <f>D99-D100</f>
        <v>0</v>
      </c>
      <c r="G99" s="503"/>
      <c r="H99" s="503"/>
      <c r="I99" s="362"/>
      <c r="K99" s="280"/>
      <c r="L99" s="281"/>
      <c r="M99" s="282"/>
      <c r="N99" s="283"/>
      <c r="O99" s="280"/>
      <c r="P99" s="284"/>
      <c r="Q99" s="283"/>
      <c r="R99" s="285"/>
      <c r="S99" s="283"/>
    </row>
    <row r="100" spans="1:19" ht="27.75" customHeight="1" x14ac:dyDescent="0.15">
      <c r="A100" s="500"/>
      <c r="B100" s="519"/>
      <c r="C100" s="502"/>
      <c r="D100" s="503"/>
      <c r="E100" s="503"/>
      <c r="F100" s="362"/>
      <c r="G100" s="515"/>
      <c r="H100" s="516"/>
      <c r="I100" s="517"/>
      <c r="K100" s="280"/>
      <c r="L100" s="281"/>
      <c r="M100" s="282"/>
      <c r="N100" s="283"/>
      <c r="O100" s="280"/>
      <c r="P100" s="284"/>
      <c r="Q100" s="283"/>
      <c r="R100" s="285"/>
      <c r="S100" s="283"/>
    </row>
    <row r="101" spans="1:19" ht="27.75" customHeight="1" x14ac:dyDescent="0.15">
      <c r="A101" s="500" t="s">
        <v>907</v>
      </c>
      <c r="B101" s="518" t="s">
        <v>910</v>
      </c>
      <c r="C101" s="502" t="s">
        <v>70</v>
      </c>
      <c r="D101" s="503"/>
      <c r="E101" s="503"/>
      <c r="F101" s="503">
        <f>D101-D102</f>
        <v>0</v>
      </c>
      <c r="G101" s="503"/>
      <c r="H101" s="503"/>
      <c r="I101" s="362"/>
      <c r="K101" s="287"/>
      <c r="L101" s="288"/>
      <c r="M101" s="289"/>
      <c r="N101" s="290"/>
      <c r="O101" s="287"/>
      <c r="P101" s="291"/>
      <c r="Q101" s="283"/>
      <c r="R101" s="285"/>
      <c r="S101" s="283"/>
    </row>
    <row r="102" spans="1:19" ht="27.75" customHeight="1" x14ac:dyDescent="0.15">
      <c r="A102" s="500"/>
      <c r="B102" s="519"/>
      <c r="C102" s="502"/>
      <c r="D102" s="503"/>
      <c r="E102" s="503"/>
      <c r="F102" s="362"/>
      <c r="G102" s="515"/>
      <c r="H102" s="516"/>
      <c r="I102" s="517"/>
      <c r="K102" s="287"/>
      <c r="L102" s="288"/>
      <c r="M102" s="289"/>
      <c r="N102" s="290"/>
      <c r="O102" s="287"/>
      <c r="P102" s="291"/>
      <c r="Q102" s="283"/>
      <c r="R102" s="285"/>
      <c r="S102" s="283"/>
    </row>
    <row r="103" spans="1:19" ht="27.75" customHeight="1" x14ac:dyDescent="0.15">
      <c r="A103" s="500" t="s">
        <v>315</v>
      </c>
      <c r="B103" s="509" t="s">
        <v>764</v>
      </c>
      <c r="C103" s="502" t="s">
        <v>75</v>
      </c>
      <c r="D103" s="503"/>
      <c r="E103" s="503"/>
      <c r="F103" s="503">
        <f>D103-D104</f>
        <v>0</v>
      </c>
      <c r="G103" s="503"/>
      <c r="H103" s="503"/>
      <c r="I103" s="362"/>
      <c r="K103" s="280"/>
      <c r="L103" s="281"/>
      <c r="M103" s="282"/>
      <c r="N103" s="283"/>
      <c r="O103" s="280"/>
      <c r="P103" s="284"/>
      <c r="Q103" s="283"/>
      <c r="R103" s="285"/>
      <c r="S103" s="283"/>
    </row>
    <row r="104" spans="1:19" ht="27.75" customHeight="1" x14ac:dyDescent="0.15">
      <c r="A104" s="500"/>
      <c r="B104" s="509"/>
      <c r="C104" s="502"/>
      <c r="D104" s="503"/>
      <c r="E104" s="503"/>
      <c r="F104" s="362"/>
      <c r="G104" s="503"/>
      <c r="H104" s="503"/>
      <c r="I104" s="503"/>
      <c r="K104" s="280"/>
      <c r="L104" s="281"/>
      <c r="M104" s="282"/>
      <c r="N104" s="283"/>
      <c r="O104" s="280"/>
      <c r="P104" s="284"/>
      <c r="Q104" s="283"/>
      <c r="R104" s="285"/>
      <c r="S104" s="283"/>
    </row>
    <row r="105" spans="1:19" ht="27.95" customHeight="1" x14ac:dyDescent="0.15">
      <c r="A105" s="500" t="s">
        <v>314</v>
      </c>
      <c r="B105" s="509" t="s">
        <v>911</v>
      </c>
      <c r="C105" s="502" t="s">
        <v>76</v>
      </c>
      <c r="D105" s="503"/>
      <c r="E105" s="503"/>
      <c r="F105" s="503">
        <f>D105-D106</f>
        <v>0</v>
      </c>
      <c r="G105" s="503"/>
      <c r="H105" s="503"/>
      <c r="I105" s="362"/>
      <c r="K105" s="280"/>
      <c r="L105" s="281"/>
      <c r="M105" s="282"/>
      <c r="N105" s="283"/>
      <c r="O105" s="280"/>
      <c r="P105" s="284"/>
      <c r="Q105" s="283"/>
      <c r="R105" s="285"/>
      <c r="S105" s="283"/>
    </row>
    <row r="106" spans="1:19" ht="27.95" customHeight="1" x14ac:dyDescent="0.15">
      <c r="A106" s="500"/>
      <c r="B106" s="509"/>
      <c r="C106" s="502"/>
      <c r="D106" s="503"/>
      <c r="E106" s="503"/>
      <c r="F106" s="362"/>
      <c r="G106" s="503"/>
      <c r="H106" s="503"/>
      <c r="I106" s="503"/>
      <c r="K106" s="280"/>
      <c r="L106" s="281"/>
      <c r="M106" s="282"/>
      <c r="N106" s="283"/>
      <c r="O106" s="280"/>
      <c r="P106" s="284"/>
      <c r="Q106" s="283"/>
      <c r="R106" s="285"/>
      <c r="S106" s="283"/>
    </row>
    <row r="107" spans="1:19" ht="27.95" customHeight="1" x14ac:dyDescent="0.15">
      <c r="A107" s="500" t="s">
        <v>316</v>
      </c>
      <c r="B107" s="518" t="s">
        <v>912</v>
      </c>
      <c r="C107" s="502" t="s">
        <v>77</v>
      </c>
      <c r="D107" s="503"/>
      <c r="E107" s="503"/>
      <c r="F107" s="503">
        <f>D107-D108</f>
        <v>0</v>
      </c>
      <c r="G107" s="503"/>
      <c r="H107" s="503"/>
      <c r="I107" s="362"/>
      <c r="K107" s="280"/>
      <c r="L107" s="281"/>
      <c r="M107" s="282"/>
      <c r="N107" s="283"/>
      <c r="O107" s="280"/>
      <c r="P107" s="284"/>
      <c r="Q107" s="283"/>
      <c r="R107" s="285"/>
      <c r="S107" s="283"/>
    </row>
    <row r="108" spans="1:19" ht="27.95" customHeight="1" x14ac:dyDescent="0.15">
      <c r="A108" s="500"/>
      <c r="B108" s="519"/>
      <c r="C108" s="502"/>
      <c r="D108" s="503"/>
      <c r="E108" s="503"/>
      <c r="F108" s="362"/>
      <c r="G108" s="503"/>
      <c r="H108" s="503"/>
      <c r="I108" s="503"/>
      <c r="K108" s="280"/>
      <c r="L108" s="281"/>
      <c r="M108" s="282"/>
      <c r="N108" s="283"/>
      <c r="O108" s="280"/>
      <c r="P108" s="284"/>
      <c r="Q108" s="283"/>
      <c r="R108" s="285"/>
      <c r="S108" s="283"/>
    </row>
    <row r="109" spans="1:19" ht="27.95" customHeight="1" x14ac:dyDescent="0.15">
      <c r="A109" s="500" t="s">
        <v>313</v>
      </c>
      <c r="B109" s="501" t="s">
        <v>913</v>
      </c>
      <c r="C109" s="502" t="s">
        <v>78</v>
      </c>
      <c r="D109" s="503"/>
      <c r="E109" s="503"/>
      <c r="F109" s="503">
        <f>D109-D110</f>
        <v>0</v>
      </c>
      <c r="G109" s="503"/>
      <c r="H109" s="503"/>
      <c r="I109" s="362"/>
      <c r="K109" s="280"/>
      <c r="L109" s="281"/>
      <c r="M109" s="282"/>
      <c r="N109" s="283"/>
      <c r="O109" s="280"/>
      <c r="P109" s="284"/>
      <c r="Q109" s="283"/>
      <c r="R109" s="285"/>
      <c r="S109" s="283"/>
    </row>
    <row r="110" spans="1:19" ht="27.95" customHeight="1" x14ac:dyDescent="0.15">
      <c r="A110" s="500"/>
      <c r="B110" s="501"/>
      <c r="C110" s="502"/>
      <c r="D110" s="503"/>
      <c r="E110" s="503"/>
      <c r="F110" s="362"/>
      <c r="G110" s="503"/>
      <c r="H110" s="503"/>
      <c r="I110" s="503"/>
      <c r="K110" s="280"/>
      <c r="L110" s="281"/>
      <c r="M110" s="282"/>
      <c r="N110" s="283"/>
      <c r="O110" s="280"/>
      <c r="P110" s="284"/>
      <c r="Q110" s="283"/>
      <c r="R110" s="285"/>
      <c r="S110" s="283"/>
    </row>
    <row r="111" spans="1:19" ht="27.95" customHeight="1" x14ac:dyDescent="0.15">
      <c r="A111" s="500" t="s">
        <v>317</v>
      </c>
      <c r="B111" s="509" t="s">
        <v>914</v>
      </c>
      <c r="C111" s="502" t="s">
        <v>300</v>
      </c>
      <c r="D111" s="503"/>
      <c r="E111" s="503"/>
      <c r="F111" s="503">
        <f>D111-D112</f>
        <v>0</v>
      </c>
      <c r="G111" s="503"/>
      <c r="H111" s="503"/>
      <c r="I111" s="362"/>
      <c r="K111" s="280"/>
      <c r="L111" s="281"/>
      <c r="M111" s="282"/>
      <c r="N111" s="283"/>
      <c r="O111" s="280"/>
      <c r="P111" s="284"/>
      <c r="Q111" s="283"/>
      <c r="R111" s="285"/>
      <c r="S111" s="283"/>
    </row>
    <row r="112" spans="1:19" ht="27.95" customHeight="1" x14ac:dyDescent="0.15">
      <c r="A112" s="500"/>
      <c r="B112" s="509"/>
      <c r="C112" s="502"/>
      <c r="D112" s="503"/>
      <c r="E112" s="503"/>
      <c r="F112" s="362"/>
      <c r="G112" s="503"/>
      <c r="H112" s="503"/>
      <c r="I112" s="503"/>
      <c r="K112" s="280"/>
      <c r="L112" s="281"/>
      <c r="M112" s="282"/>
      <c r="N112" s="283"/>
      <c r="O112" s="280"/>
      <c r="P112" s="284"/>
      <c r="Q112" s="283"/>
      <c r="R112" s="285"/>
      <c r="S112" s="283"/>
    </row>
    <row r="113" spans="1:20" ht="27.95" customHeight="1" x14ac:dyDescent="0.15">
      <c r="A113" s="500" t="s">
        <v>763</v>
      </c>
      <c r="B113" s="509" t="s">
        <v>915</v>
      </c>
      <c r="C113" s="502" t="s">
        <v>301</v>
      </c>
      <c r="D113" s="503">
        <v>10980</v>
      </c>
      <c r="E113" s="503"/>
      <c r="F113" s="503">
        <f>D113-D114</f>
        <v>10980</v>
      </c>
      <c r="G113" s="503"/>
      <c r="H113" s="503"/>
      <c r="I113" s="362"/>
      <c r="K113" s="280" t="s">
        <v>2631</v>
      </c>
      <c r="L113" s="281"/>
      <c r="M113" s="285" t="s">
        <v>2631</v>
      </c>
      <c r="N113" s="318">
        <f>D113-K113</f>
        <v>0.40999999999985448</v>
      </c>
      <c r="O113" s="319"/>
      <c r="P113" s="320">
        <f>F113-M113</f>
        <v>0.40999999999985448</v>
      </c>
      <c r="Q113" s="283"/>
      <c r="R113" s="285"/>
      <c r="S113" s="283" t="s">
        <v>2530</v>
      </c>
    </row>
    <row r="114" spans="1:20" ht="27.95" customHeight="1" x14ac:dyDescent="0.15">
      <c r="A114" s="500"/>
      <c r="B114" s="509"/>
      <c r="C114" s="502"/>
      <c r="D114" s="503"/>
      <c r="E114" s="503"/>
      <c r="F114" s="362"/>
      <c r="G114" s="503">
        <v>10706</v>
      </c>
      <c r="H114" s="503"/>
      <c r="I114" s="503"/>
      <c r="K114" s="280"/>
      <c r="L114" s="281"/>
      <c r="M114" s="282"/>
      <c r="N114" s="283"/>
      <c r="O114" s="280"/>
      <c r="P114" s="284"/>
      <c r="Q114" s="283" t="s">
        <v>2542</v>
      </c>
      <c r="R114" s="285">
        <f>G114-Q114</f>
        <v>0</v>
      </c>
      <c r="S114" s="283" t="s">
        <v>2530</v>
      </c>
    </row>
    <row r="115" spans="1:20" ht="27.95" customHeight="1" x14ac:dyDescent="0.15">
      <c r="A115" s="500" t="s">
        <v>331</v>
      </c>
      <c r="B115" s="509" t="s">
        <v>916</v>
      </c>
      <c r="C115" s="502" t="s">
        <v>302</v>
      </c>
      <c r="D115" s="503">
        <v>13384</v>
      </c>
      <c r="E115" s="503"/>
      <c r="F115" s="503">
        <f>D115-D116</f>
        <v>13384</v>
      </c>
      <c r="G115" s="503"/>
      <c r="H115" s="503"/>
      <c r="I115" s="362"/>
      <c r="K115" s="280" t="s">
        <v>2627</v>
      </c>
      <c r="L115" s="281"/>
      <c r="M115" s="285" t="s">
        <v>2627</v>
      </c>
      <c r="N115" s="283">
        <f>D115-K115</f>
        <v>7.999999999992724E-2</v>
      </c>
      <c r="O115" s="280"/>
      <c r="P115" s="284">
        <f>F115-M115</f>
        <v>7.999999999992724E-2</v>
      </c>
      <c r="Q115" s="283"/>
      <c r="R115" s="285"/>
      <c r="S115" s="283" t="s">
        <v>2530</v>
      </c>
    </row>
    <row r="116" spans="1:20" ht="27.95" customHeight="1" x14ac:dyDescent="0.15">
      <c r="A116" s="500"/>
      <c r="B116" s="509"/>
      <c r="C116" s="502"/>
      <c r="D116" s="503"/>
      <c r="E116" s="503"/>
      <c r="F116" s="362"/>
      <c r="G116" s="503">
        <v>5628</v>
      </c>
      <c r="H116" s="503"/>
      <c r="I116" s="503"/>
      <c r="K116" s="280"/>
      <c r="L116" s="280"/>
      <c r="M116" s="285"/>
      <c r="N116" s="283"/>
      <c r="O116" s="280"/>
      <c r="P116" s="284"/>
      <c r="Q116" s="283" t="s">
        <v>2543</v>
      </c>
      <c r="R116" s="285">
        <f>G116-Q116</f>
        <v>-7.999999999992724E-2</v>
      </c>
      <c r="S116" s="283" t="s">
        <v>2530</v>
      </c>
    </row>
    <row r="117" spans="1:20" ht="27.95" customHeight="1" x14ac:dyDescent="0.15">
      <c r="A117" s="530" t="s">
        <v>128</v>
      </c>
      <c r="B117" s="531" t="s">
        <v>918</v>
      </c>
      <c r="C117" s="508" t="s">
        <v>303</v>
      </c>
      <c r="D117" s="525">
        <f>D119+D130+D132+D134+D136+D138+D140+D142+D144</f>
        <v>726547.16</v>
      </c>
      <c r="E117" s="525"/>
      <c r="F117" s="525">
        <f>D117-D118</f>
        <v>662739.16</v>
      </c>
      <c r="G117" s="525"/>
      <c r="H117" s="525"/>
      <c r="I117" s="362"/>
      <c r="K117" s="287" t="s">
        <v>2632</v>
      </c>
      <c r="L117" s="287" t="s">
        <v>2628</v>
      </c>
      <c r="M117" s="316" t="s">
        <v>2633</v>
      </c>
      <c r="N117" s="318">
        <f>D117-K117</f>
        <v>-0.61999999999534339</v>
      </c>
      <c r="O117" s="319">
        <f t="shared" si="12"/>
        <v>-0.26000000000203727</v>
      </c>
      <c r="P117" s="320">
        <f>F117-M117</f>
        <v>-0.35999999998603016</v>
      </c>
      <c r="Q117" s="283"/>
      <c r="R117" s="285"/>
      <c r="S117" s="283" t="s">
        <v>2530</v>
      </c>
    </row>
    <row r="118" spans="1:20" ht="27.95" customHeight="1" x14ac:dyDescent="0.15">
      <c r="A118" s="530"/>
      <c r="B118" s="531"/>
      <c r="C118" s="508"/>
      <c r="D118" s="525">
        <f>D120+D131+D133+D135+D137+D139+D141+D143+D145</f>
        <v>63808</v>
      </c>
      <c r="E118" s="525"/>
      <c r="F118" s="362"/>
      <c r="G118" s="525">
        <f>G120+G131+G133+G135+G137+G139+G141+G143+G145</f>
        <v>669495</v>
      </c>
      <c r="H118" s="525"/>
      <c r="I118" s="525"/>
      <c r="K118" s="287"/>
      <c r="L118" s="287"/>
      <c r="M118" s="316"/>
      <c r="N118" s="290"/>
      <c r="O118" s="287"/>
      <c r="P118" s="291"/>
      <c r="Q118" s="283" t="s">
        <v>2544</v>
      </c>
      <c r="R118" s="285">
        <f t="shared" si="10"/>
        <v>6.0000000055879354E-2</v>
      </c>
      <c r="S118" s="283" t="s">
        <v>2530</v>
      </c>
    </row>
    <row r="119" spans="1:20" ht="27.95" customHeight="1" x14ac:dyDescent="0.15">
      <c r="A119" s="510" t="s">
        <v>148</v>
      </c>
      <c r="B119" s="509" t="s">
        <v>919</v>
      </c>
      <c r="C119" s="502" t="s">
        <v>304</v>
      </c>
      <c r="D119" s="503">
        <v>712248.16</v>
      </c>
      <c r="E119" s="503"/>
      <c r="F119" s="503">
        <f>D119-D120</f>
        <v>648440.16</v>
      </c>
      <c r="G119" s="503"/>
      <c r="H119" s="503"/>
      <c r="I119" s="362"/>
      <c r="K119" s="287" t="s">
        <v>2629</v>
      </c>
      <c r="L119" s="287" t="s">
        <v>2628</v>
      </c>
      <c r="M119" s="316" t="s">
        <v>2630</v>
      </c>
      <c r="N119" s="290">
        <f t="shared" si="11"/>
        <v>0</v>
      </c>
      <c r="O119" s="287">
        <f t="shared" si="12"/>
        <v>-0.26000000000203727</v>
      </c>
      <c r="P119" s="291">
        <f t="shared" si="13"/>
        <v>0.26000000000931323</v>
      </c>
      <c r="Q119" s="283"/>
      <c r="R119" s="285"/>
      <c r="S119" s="283"/>
    </row>
    <row r="120" spans="1:20" ht="27.95" customHeight="1" x14ac:dyDescent="0.15">
      <c r="A120" s="510"/>
      <c r="B120" s="509"/>
      <c r="C120" s="502"/>
      <c r="D120" s="503">
        <v>63808</v>
      </c>
      <c r="E120" s="503"/>
      <c r="F120" s="362"/>
      <c r="G120" s="503">
        <v>653512</v>
      </c>
      <c r="H120" s="503"/>
      <c r="I120" s="503"/>
      <c r="K120" s="287"/>
      <c r="L120" s="288"/>
      <c r="M120" s="289"/>
      <c r="N120" s="290"/>
      <c r="O120" s="287"/>
      <c r="P120" s="291"/>
      <c r="Q120" s="283" t="s">
        <v>2545</v>
      </c>
      <c r="R120" s="285">
        <f t="shared" si="10"/>
        <v>-0.16000000003259629</v>
      </c>
      <c r="S120" s="283" t="s">
        <v>2530</v>
      </c>
    </row>
    <row r="121" spans="1:20" ht="27.95" customHeight="1" x14ac:dyDescent="0.15">
      <c r="A121" s="500" t="s">
        <v>905</v>
      </c>
      <c r="B121" s="518" t="s">
        <v>908</v>
      </c>
      <c r="C121" s="502" t="s">
        <v>305</v>
      </c>
      <c r="D121" s="503">
        <v>43920</v>
      </c>
      <c r="E121" s="503"/>
      <c r="F121" s="503">
        <f>D121-D122</f>
        <v>43920</v>
      </c>
      <c r="G121" s="503"/>
      <c r="H121" s="503"/>
      <c r="I121" s="362"/>
      <c r="K121" s="287" t="s">
        <v>2634</v>
      </c>
      <c r="L121" s="288"/>
      <c r="M121" s="285" t="s">
        <v>2634</v>
      </c>
      <c r="N121" s="312">
        <f t="shared" si="11"/>
        <v>-0.20999999999912689</v>
      </c>
      <c r="O121" s="280">
        <f t="shared" si="12"/>
        <v>0</v>
      </c>
      <c r="P121" s="317">
        <f t="shared" si="13"/>
        <v>-0.20999999999912689</v>
      </c>
      <c r="Q121" s="283"/>
      <c r="R121" s="285"/>
      <c r="S121" s="283"/>
      <c r="T121" s="112" t="s">
        <v>2713</v>
      </c>
    </row>
    <row r="122" spans="1:20" ht="40.5" customHeight="1" x14ac:dyDescent="0.15">
      <c r="A122" s="500"/>
      <c r="B122" s="519"/>
      <c r="C122" s="502"/>
      <c r="D122" s="503"/>
      <c r="E122" s="503"/>
      <c r="F122" s="362"/>
      <c r="G122" s="503">
        <v>42216</v>
      </c>
      <c r="H122" s="503"/>
      <c r="I122" s="503"/>
      <c r="K122" s="287"/>
      <c r="L122" s="288"/>
      <c r="M122" s="282"/>
      <c r="N122" s="283"/>
      <c r="O122" s="280"/>
      <c r="P122" s="284"/>
      <c r="Q122" s="283" t="s">
        <v>2546</v>
      </c>
      <c r="R122" s="311">
        <f t="shared" si="10"/>
        <v>-9.9999999998544808E-2</v>
      </c>
      <c r="S122" s="290"/>
    </row>
    <row r="123" spans="1:20" ht="27.95" customHeight="1" x14ac:dyDescent="0.15">
      <c r="A123" s="500" t="s">
        <v>906</v>
      </c>
      <c r="B123" s="518" t="s">
        <v>909</v>
      </c>
      <c r="C123" s="502" t="s">
        <v>306</v>
      </c>
      <c r="D123" s="503"/>
      <c r="E123" s="503"/>
      <c r="F123" s="503">
        <f>D123-D124</f>
        <v>0</v>
      </c>
      <c r="G123" s="503"/>
      <c r="H123" s="503"/>
      <c r="I123" s="362"/>
      <c r="K123" s="287"/>
      <c r="L123" s="288"/>
      <c r="M123" s="282"/>
      <c r="N123" s="283"/>
      <c r="O123" s="280"/>
      <c r="P123" s="284"/>
      <c r="Q123" s="283"/>
      <c r="R123" s="285"/>
      <c r="S123" s="290"/>
    </row>
    <row r="124" spans="1:20" ht="50.25" customHeight="1" x14ac:dyDescent="0.15">
      <c r="A124" s="500"/>
      <c r="B124" s="519"/>
      <c r="C124" s="502"/>
      <c r="D124" s="503"/>
      <c r="E124" s="503"/>
      <c r="F124" s="362"/>
      <c r="G124" s="503"/>
      <c r="H124" s="503"/>
      <c r="I124" s="503"/>
      <c r="K124" s="287"/>
      <c r="L124" s="288"/>
      <c r="M124" s="282"/>
      <c r="N124" s="283"/>
      <c r="O124" s="280"/>
      <c r="P124" s="284"/>
      <c r="Q124" s="283"/>
      <c r="R124" s="285"/>
      <c r="S124" s="290"/>
    </row>
    <row r="125" spans="1:20" ht="15" customHeight="1" x14ac:dyDescent="0.15">
      <c r="A125" s="538" t="s">
        <v>530</v>
      </c>
      <c r="B125" s="532" t="s">
        <v>508</v>
      </c>
      <c r="C125" s="355" t="s">
        <v>509</v>
      </c>
      <c r="D125" s="522" t="s">
        <v>510</v>
      </c>
      <c r="E125" s="523"/>
      <c r="F125" s="523"/>
      <c r="G125" s="524"/>
      <c r="H125" s="520" t="s">
        <v>633</v>
      </c>
      <c r="I125" s="520"/>
      <c r="K125" s="287"/>
      <c r="L125" s="288"/>
      <c r="M125" s="282"/>
      <c r="N125" s="283"/>
      <c r="O125" s="280"/>
      <c r="P125" s="284"/>
      <c r="Q125" s="283"/>
      <c r="R125" s="285"/>
      <c r="S125" s="290"/>
    </row>
    <row r="126" spans="1:20" ht="15" customHeight="1" x14ac:dyDescent="0.15">
      <c r="A126" s="539" t="s">
        <v>511</v>
      </c>
      <c r="B126" s="533"/>
      <c r="C126" s="356" t="s">
        <v>512</v>
      </c>
      <c r="D126" s="363">
        <v>1</v>
      </c>
      <c r="E126" s="364" t="s">
        <v>593</v>
      </c>
      <c r="F126" s="514" t="s">
        <v>661</v>
      </c>
      <c r="G126" s="514"/>
      <c r="H126" s="520"/>
      <c r="I126" s="520"/>
      <c r="K126" s="287"/>
      <c r="L126" s="288"/>
      <c r="M126" s="282"/>
      <c r="N126" s="283"/>
      <c r="O126" s="280"/>
      <c r="P126" s="284"/>
      <c r="Q126" s="283"/>
      <c r="R126" s="285"/>
      <c r="S126" s="290"/>
    </row>
    <row r="127" spans="1:20" ht="15" customHeight="1" x14ac:dyDescent="0.15">
      <c r="A127" s="540" t="s">
        <v>458</v>
      </c>
      <c r="B127" s="368" t="s">
        <v>459</v>
      </c>
      <c r="C127" s="358" t="s">
        <v>460</v>
      </c>
      <c r="D127" s="365"/>
      <c r="E127" s="364" t="s">
        <v>594</v>
      </c>
      <c r="F127" s="514" t="s">
        <v>660</v>
      </c>
      <c r="G127" s="514"/>
      <c r="H127" s="514" t="s">
        <v>513</v>
      </c>
      <c r="I127" s="514"/>
      <c r="K127" s="287"/>
      <c r="L127" s="288"/>
      <c r="M127" s="282"/>
      <c r="N127" s="283"/>
      <c r="O127" s="280"/>
      <c r="P127" s="284"/>
      <c r="Q127" s="283"/>
      <c r="R127" s="285"/>
      <c r="S127" s="290"/>
    </row>
    <row r="128" spans="1:20" ht="27.95" customHeight="1" x14ac:dyDescent="0.15">
      <c r="A128" s="500" t="s">
        <v>907</v>
      </c>
      <c r="B128" s="518" t="s">
        <v>910</v>
      </c>
      <c r="C128" s="502" t="s">
        <v>307</v>
      </c>
      <c r="D128" s="503">
        <v>668328</v>
      </c>
      <c r="E128" s="503"/>
      <c r="F128" s="503">
        <f>D128-D129</f>
        <v>604520</v>
      </c>
      <c r="G128" s="503"/>
      <c r="H128" s="503"/>
      <c r="I128" s="362"/>
      <c r="K128" s="321" t="s">
        <v>2635</v>
      </c>
      <c r="L128" s="323" t="s">
        <v>2628</v>
      </c>
      <c r="M128" s="322" t="s">
        <v>2636</v>
      </c>
      <c r="N128" s="312">
        <f t="shared" si="11"/>
        <v>5.0000000046566129E-2</v>
      </c>
      <c r="O128" s="287">
        <f t="shared" si="12"/>
        <v>-0.26000000000203727</v>
      </c>
      <c r="P128" s="317">
        <f t="shared" si="13"/>
        <v>0.31000000005587935</v>
      </c>
      <c r="Q128" s="283"/>
      <c r="R128" s="285"/>
      <c r="S128" s="290"/>
    </row>
    <row r="129" spans="1:19" ht="27.95" customHeight="1" x14ac:dyDescent="0.15">
      <c r="A129" s="500"/>
      <c r="B129" s="519"/>
      <c r="C129" s="502"/>
      <c r="D129" s="503">
        <v>63808</v>
      </c>
      <c r="E129" s="503"/>
      <c r="F129" s="362"/>
      <c r="G129" s="503">
        <v>611296</v>
      </c>
      <c r="H129" s="503"/>
      <c r="I129" s="503"/>
      <c r="K129" s="287"/>
      <c r="L129" s="288"/>
      <c r="M129" s="289"/>
      <c r="N129" s="290"/>
      <c r="O129" s="287"/>
      <c r="P129" s="291"/>
      <c r="Q129" s="283" t="s">
        <v>2547</v>
      </c>
      <c r="R129" s="311">
        <f t="shared" si="10"/>
        <v>-6.0000000055879354E-2</v>
      </c>
      <c r="S129" s="290"/>
    </row>
    <row r="130" spans="1:19" ht="27.95" customHeight="1" x14ac:dyDescent="0.15">
      <c r="A130" s="500" t="s">
        <v>315</v>
      </c>
      <c r="B130" s="536" t="s">
        <v>764</v>
      </c>
      <c r="C130" s="502" t="s">
        <v>80</v>
      </c>
      <c r="D130" s="503"/>
      <c r="E130" s="503"/>
      <c r="F130" s="503">
        <f>D130-D131</f>
        <v>0</v>
      </c>
      <c r="G130" s="503"/>
      <c r="H130" s="503"/>
      <c r="I130" s="362"/>
      <c r="K130" s="280"/>
      <c r="L130" s="281"/>
      <c r="M130" s="282"/>
      <c r="N130" s="283"/>
      <c r="O130" s="280"/>
      <c r="P130" s="284"/>
      <c r="Q130" s="283"/>
      <c r="R130" s="285"/>
      <c r="S130" s="283"/>
    </row>
    <row r="131" spans="1:19" ht="27.95" customHeight="1" x14ac:dyDescent="0.15">
      <c r="A131" s="500"/>
      <c r="B131" s="537"/>
      <c r="C131" s="502"/>
      <c r="D131" s="503"/>
      <c r="E131" s="503"/>
      <c r="F131" s="362"/>
      <c r="G131" s="503"/>
      <c r="H131" s="503"/>
      <c r="I131" s="503"/>
      <c r="K131" s="280"/>
      <c r="L131" s="281"/>
      <c r="M131" s="282"/>
      <c r="N131" s="283"/>
      <c r="O131" s="280"/>
      <c r="P131" s="284"/>
      <c r="Q131" s="283"/>
      <c r="R131" s="285"/>
      <c r="S131" s="283"/>
    </row>
    <row r="132" spans="1:19" ht="27.95" customHeight="1" x14ac:dyDescent="0.15">
      <c r="A132" s="500" t="s">
        <v>314</v>
      </c>
      <c r="B132" s="509" t="s">
        <v>911</v>
      </c>
      <c r="C132" s="502" t="s">
        <v>81</v>
      </c>
      <c r="D132" s="503"/>
      <c r="E132" s="503"/>
      <c r="F132" s="503">
        <f>D132-D133</f>
        <v>0</v>
      </c>
      <c r="G132" s="503"/>
      <c r="H132" s="503"/>
      <c r="I132" s="362"/>
      <c r="K132" s="280"/>
      <c r="L132" s="281"/>
      <c r="M132" s="282"/>
      <c r="N132" s="283"/>
      <c r="O132" s="280"/>
      <c r="P132" s="284"/>
      <c r="Q132" s="283"/>
      <c r="R132" s="285"/>
      <c r="S132" s="283"/>
    </row>
    <row r="133" spans="1:19" ht="27.95" customHeight="1" x14ac:dyDescent="0.15">
      <c r="A133" s="500"/>
      <c r="B133" s="509"/>
      <c r="C133" s="502"/>
      <c r="D133" s="503"/>
      <c r="E133" s="503"/>
      <c r="F133" s="362"/>
      <c r="G133" s="503"/>
      <c r="H133" s="503"/>
      <c r="I133" s="503"/>
      <c r="K133" s="280"/>
      <c r="L133" s="281"/>
      <c r="M133" s="282"/>
      <c r="N133" s="283"/>
      <c r="O133" s="280"/>
      <c r="P133" s="284"/>
      <c r="Q133" s="283"/>
      <c r="R133" s="285"/>
      <c r="S133" s="283"/>
    </row>
    <row r="134" spans="1:19" ht="27.95" customHeight="1" x14ac:dyDescent="0.15">
      <c r="A134" s="500" t="s">
        <v>316</v>
      </c>
      <c r="B134" s="501" t="s">
        <v>912</v>
      </c>
      <c r="C134" s="502" t="s">
        <v>82</v>
      </c>
      <c r="D134" s="503"/>
      <c r="E134" s="503"/>
      <c r="F134" s="503">
        <f>D134-D135</f>
        <v>0</v>
      </c>
      <c r="G134" s="503"/>
      <c r="H134" s="503"/>
      <c r="I134" s="362"/>
      <c r="K134" s="280"/>
      <c r="L134" s="281"/>
      <c r="M134" s="282"/>
      <c r="N134" s="283"/>
      <c r="O134" s="280"/>
      <c r="P134" s="284"/>
      <c r="Q134" s="283"/>
      <c r="R134" s="285"/>
      <c r="S134" s="283"/>
    </row>
    <row r="135" spans="1:19" ht="45" customHeight="1" x14ac:dyDescent="0.15">
      <c r="A135" s="500"/>
      <c r="B135" s="501"/>
      <c r="C135" s="502"/>
      <c r="D135" s="503"/>
      <c r="E135" s="503"/>
      <c r="F135" s="362"/>
      <c r="G135" s="503"/>
      <c r="H135" s="503"/>
      <c r="I135" s="503"/>
      <c r="K135" s="280"/>
      <c r="L135" s="281"/>
      <c r="M135" s="282"/>
      <c r="N135" s="283"/>
      <c r="O135" s="280"/>
      <c r="P135" s="284"/>
      <c r="Q135" s="283"/>
      <c r="R135" s="285"/>
      <c r="S135" s="283"/>
    </row>
    <row r="136" spans="1:19" ht="27.95" customHeight="1" x14ac:dyDescent="0.15">
      <c r="A136" s="500" t="s">
        <v>313</v>
      </c>
      <c r="B136" s="501" t="s">
        <v>920</v>
      </c>
      <c r="C136" s="502" t="s">
        <v>83</v>
      </c>
      <c r="D136" s="503"/>
      <c r="E136" s="503"/>
      <c r="F136" s="503">
        <f>D136-D137</f>
        <v>0</v>
      </c>
      <c r="G136" s="503"/>
      <c r="H136" s="503"/>
      <c r="I136" s="362"/>
      <c r="K136" s="280"/>
      <c r="L136" s="281"/>
      <c r="M136" s="282"/>
      <c r="N136" s="283"/>
      <c r="O136" s="280"/>
      <c r="P136" s="284"/>
      <c r="Q136" s="283"/>
      <c r="R136" s="285"/>
      <c r="S136" s="283"/>
    </row>
    <row r="137" spans="1:19" ht="27.95" customHeight="1" x14ac:dyDescent="0.15">
      <c r="A137" s="500"/>
      <c r="B137" s="501"/>
      <c r="C137" s="502"/>
      <c r="D137" s="503"/>
      <c r="E137" s="503"/>
      <c r="F137" s="362"/>
      <c r="G137" s="503"/>
      <c r="H137" s="503"/>
      <c r="I137" s="503"/>
      <c r="K137" s="280"/>
      <c r="L137" s="281"/>
      <c r="M137" s="282"/>
      <c r="N137" s="283"/>
      <c r="O137" s="280"/>
      <c r="P137" s="284"/>
      <c r="Q137" s="283"/>
      <c r="R137" s="285"/>
      <c r="S137" s="283"/>
    </row>
    <row r="138" spans="1:19" ht="27.95" customHeight="1" x14ac:dyDescent="0.15">
      <c r="A138" s="500" t="s">
        <v>317</v>
      </c>
      <c r="B138" s="509" t="s">
        <v>595</v>
      </c>
      <c r="C138" s="502" t="s">
        <v>921</v>
      </c>
      <c r="D138" s="503"/>
      <c r="E138" s="503"/>
      <c r="F138" s="503">
        <f>D138-D139</f>
        <v>0</v>
      </c>
      <c r="G138" s="503"/>
      <c r="H138" s="503"/>
      <c r="I138" s="362"/>
      <c r="K138" s="280"/>
      <c r="L138" s="281"/>
      <c r="M138" s="282"/>
      <c r="N138" s="283"/>
      <c r="O138" s="280"/>
      <c r="P138" s="284"/>
      <c r="Q138" s="283"/>
      <c r="R138" s="285"/>
      <c r="S138" s="283"/>
    </row>
    <row r="139" spans="1:19" ht="27.95" customHeight="1" x14ac:dyDescent="0.15">
      <c r="A139" s="500"/>
      <c r="B139" s="509"/>
      <c r="C139" s="502"/>
      <c r="D139" s="503"/>
      <c r="E139" s="503"/>
      <c r="F139" s="362"/>
      <c r="G139" s="503"/>
      <c r="H139" s="503"/>
      <c r="I139" s="503"/>
      <c r="K139" s="280"/>
      <c r="L139" s="281"/>
      <c r="M139" s="282"/>
      <c r="N139" s="283"/>
      <c r="O139" s="280"/>
      <c r="P139" s="284"/>
      <c r="Q139" s="283"/>
      <c r="R139" s="285"/>
      <c r="S139" s="283"/>
    </row>
    <row r="140" spans="1:19" ht="27.95" customHeight="1" x14ac:dyDescent="0.15">
      <c r="A140" s="500" t="s">
        <v>312</v>
      </c>
      <c r="B140" s="509" t="s">
        <v>922</v>
      </c>
      <c r="C140" s="502" t="s">
        <v>923</v>
      </c>
      <c r="D140" s="503"/>
      <c r="E140" s="503"/>
      <c r="F140" s="503">
        <f>D140-D141</f>
        <v>0</v>
      </c>
      <c r="G140" s="503"/>
      <c r="H140" s="503"/>
      <c r="I140" s="362"/>
      <c r="K140" s="280"/>
      <c r="L140" s="281"/>
      <c r="M140" s="282"/>
      <c r="N140" s="283"/>
      <c r="O140" s="280"/>
      <c r="P140" s="284"/>
      <c r="Q140" s="283"/>
      <c r="R140" s="285"/>
      <c r="S140" s="283"/>
    </row>
    <row r="141" spans="1:19" ht="27.95" customHeight="1" x14ac:dyDescent="0.15">
      <c r="A141" s="500"/>
      <c r="B141" s="509"/>
      <c r="C141" s="502"/>
      <c r="D141" s="503"/>
      <c r="E141" s="503"/>
      <c r="F141" s="362"/>
      <c r="G141" s="503"/>
      <c r="H141" s="503"/>
      <c r="I141" s="503"/>
      <c r="K141" s="280"/>
      <c r="L141" s="281"/>
      <c r="M141" s="282"/>
      <c r="N141" s="283"/>
      <c r="O141" s="280"/>
      <c r="P141" s="284"/>
      <c r="Q141" s="283"/>
      <c r="R141" s="285"/>
      <c r="S141" s="283"/>
    </row>
    <row r="142" spans="1:19" ht="27.95" customHeight="1" x14ac:dyDescent="0.15">
      <c r="A142" s="500" t="s">
        <v>537</v>
      </c>
      <c r="B142" s="509" t="s">
        <v>914</v>
      </c>
      <c r="C142" s="502" t="s">
        <v>924</v>
      </c>
      <c r="D142" s="503"/>
      <c r="E142" s="503"/>
      <c r="F142" s="503">
        <f>D142-D143</f>
        <v>0</v>
      </c>
      <c r="G142" s="503"/>
      <c r="H142" s="503"/>
      <c r="I142" s="362"/>
      <c r="K142" s="280"/>
      <c r="L142" s="281"/>
      <c r="M142" s="282"/>
      <c r="N142" s="283"/>
      <c r="O142" s="280"/>
      <c r="P142" s="284"/>
      <c r="Q142" s="283"/>
      <c r="R142" s="285"/>
      <c r="S142" s="283"/>
    </row>
    <row r="143" spans="1:19" ht="27.75" customHeight="1" x14ac:dyDescent="0.15">
      <c r="A143" s="500"/>
      <c r="B143" s="509"/>
      <c r="C143" s="502"/>
      <c r="D143" s="503"/>
      <c r="E143" s="503"/>
      <c r="F143" s="362"/>
      <c r="G143" s="503"/>
      <c r="H143" s="503"/>
      <c r="I143" s="503"/>
      <c r="K143" s="280"/>
      <c r="L143" s="281"/>
      <c r="M143" s="282"/>
      <c r="N143" s="283"/>
      <c r="O143" s="280"/>
      <c r="P143" s="284"/>
      <c r="Q143" s="283"/>
      <c r="R143" s="285"/>
      <c r="S143" s="283"/>
    </row>
    <row r="144" spans="1:19" ht="27.75" customHeight="1" x14ac:dyDescent="0.15">
      <c r="A144" s="500" t="s">
        <v>897</v>
      </c>
      <c r="B144" s="509" t="s">
        <v>925</v>
      </c>
      <c r="C144" s="502" t="s">
        <v>926</v>
      </c>
      <c r="D144" s="503">
        <v>14299</v>
      </c>
      <c r="E144" s="503"/>
      <c r="F144" s="503">
        <f>D144-D145</f>
        <v>14299</v>
      </c>
      <c r="G144" s="503"/>
      <c r="H144" s="503"/>
      <c r="I144" s="362"/>
      <c r="K144" s="280" t="s">
        <v>2637</v>
      </c>
      <c r="L144" s="281"/>
      <c r="M144" s="285" t="s">
        <v>2637</v>
      </c>
      <c r="N144" s="283">
        <f t="shared" ref="N144:N169" si="17">D144-K144</f>
        <v>-0.62000000000080036</v>
      </c>
      <c r="O144" s="280">
        <f t="shared" ref="O144:O169" si="18">D145-L144</f>
        <v>0</v>
      </c>
      <c r="P144" s="284">
        <f t="shared" ref="P144:P169" si="19">F144-M144</f>
        <v>-0.62000000000080036</v>
      </c>
      <c r="Q144" s="283"/>
      <c r="R144" s="285"/>
      <c r="S144" s="283" t="s">
        <v>2530</v>
      </c>
    </row>
    <row r="145" spans="1:19" ht="27.75" customHeight="1" x14ac:dyDescent="0.15">
      <c r="A145" s="500"/>
      <c r="B145" s="509"/>
      <c r="C145" s="502"/>
      <c r="D145" s="503"/>
      <c r="E145" s="503"/>
      <c r="F145" s="369"/>
      <c r="G145" s="503">
        <v>15983</v>
      </c>
      <c r="H145" s="503"/>
      <c r="I145" s="503"/>
      <c r="K145" s="280"/>
      <c r="L145" s="281"/>
      <c r="M145" s="282"/>
      <c r="N145" s="283"/>
      <c r="O145" s="280"/>
      <c r="P145" s="284"/>
      <c r="Q145" s="283" t="s">
        <v>2548</v>
      </c>
      <c r="R145" s="285">
        <f t="shared" ref="R145:R170" si="20">G145-Q145</f>
        <v>0.21999999999934516</v>
      </c>
      <c r="S145" s="283" t="s">
        <v>2530</v>
      </c>
    </row>
    <row r="146" spans="1:19" ht="27.95" customHeight="1" x14ac:dyDescent="0.15">
      <c r="A146" s="506" t="s">
        <v>149</v>
      </c>
      <c r="B146" s="504" t="s">
        <v>927</v>
      </c>
      <c r="C146" s="508" t="s">
        <v>928</v>
      </c>
      <c r="D146" s="511">
        <f>D148+D150+D152+D154</f>
        <v>0</v>
      </c>
      <c r="E146" s="512"/>
      <c r="F146" s="511">
        <f>D146-D147</f>
        <v>0</v>
      </c>
      <c r="G146" s="521"/>
      <c r="H146" s="512"/>
      <c r="I146" s="361"/>
      <c r="K146" s="280"/>
      <c r="L146" s="281"/>
      <c r="M146" s="282"/>
      <c r="N146" s="283"/>
      <c r="O146" s="280"/>
      <c r="P146" s="284"/>
      <c r="Q146" s="283"/>
      <c r="R146" s="285"/>
      <c r="S146" s="283"/>
    </row>
    <row r="147" spans="1:19" ht="27.75" customHeight="1" x14ac:dyDescent="0.15">
      <c r="A147" s="507"/>
      <c r="B147" s="505"/>
      <c r="C147" s="508"/>
      <c r="D147" s="511">
        <f>D149+D151+D153+D155</f>
        <v>0</v>
      </c>
      <c r="E147" s="512"/>
      <c r="F147" s="361"/>
      <c r="G147" s="511">
        <f>G149+G151+G153+G155</f>
        <v>0</v>
      </c>
      <c r="H147" s="521"/>
      <c r="I147" s="512"/>
      <c r="K147" s="280"/>
      <c r="L147" s="281"/>
      <c r="M147" s="282"/>
      <c r="N147" s="283"/>
      <c r="O147" s="280"/>
      <c r="P147" s="284"/>
      <c r="Q147" s="283"/>
      <c r="R147" s="285"/>
      <c r="S147" s="283"/>
    </row>
    <row r="148" spans="1:19" ht="27.95" customHeight="1" x14ac:dyDescent="0.15">
      <c r="A148" s="510" t="s">
        <v>150</v>
      </c>
      <c r="B148" s="509" t="s">
        <v>929</v>
      </c>
      <c r="C148" s="502" t="s">
        <v>930</v>
      </c>
      <c r="D148" s="503"/>
      <c r="E148" s="503"/>
      <c r="F148" s="503">
        <f>D148-D149</f>
        <v>0</v>
      </c>
      <c r="G148" s="503"/>
      <c r="H148" s="503"/>
      <c r="I148" s="362"/>
      <c r="K148" s="280"/>
      <c r="L148" s="281"/>
      <c r="M148" s="282"/>
      <c r="N148" s="283"/>
      <c r="O148" s="280"/>
      <c r="P148" s="284"/>
      <c r="Q148" s="283"/>
      <c r="R148" s="285"/>
      <c r="S148" s="283"/>
    </row>
    <row r="149" spans="1:19" ht="41.25" customHeight="1" x14ac:dyDescent="0.15">
      <c r="A149" s="510"/>
      <c r="B149" s="509"/>
      <c r="C149" s="502"/>
      <c r="D149" s="503"/>
      <c r="E149" s="503"/>
      <c r="F149" s="362"/>
      <c r="G149" s="503"/>
      <c r="H149" s="503"/>
      <c r="I149" s="503"/>
      <c r="K149" s="280"/>
      <c r="L149" s="281"/>
      <c r="M149" s="282"/>
      <c r="N149" s="283"/>
      <c r="O149" s="280"/>
      <c r="P149" s="284"/>
      <c r="Q149" s="283"/>
      <c r="R149" s="285"/>
      <c r="S149" s="283"/>
    </row>
    <row r="150" spans="1:19" ht="27.95" customHeight="1" x14ac:dyDescent="0.15">
      <c r="A150" s="500" t="s">
        <v>121</v>
      </c>
      <c r="B150" s="509" t="s">
        <v>932</v>
      </c>
      <c r="C150" s="502" t="s">
        <v>931</v>
      </c>
      <c r="D150" s="503"/>
      <c r="E150" s="503"/>
      <c r="F150" s="503">
        <f>D150-D151</f>
        <v>0</v>
      </c>
      <c r="G150" s="503"/>
      <c r="H150" s="503"/>
      <c r="I150" s="362"/>
      <c r="K150" s="280"/>
      <c r="L150" s="281"/>
      <c r="M150" s="282"/>
      <c r="N150" s="283"/>
      <c r="O150" s="280"/>
      <c r="P150" s="284"/>
      <c r="Q150" s="283"/>
      <c r="R150" s="285"/>
      <c r="S150" s="283"/>
    </row>
    <row r="151" spans="1:19" ht="46.5" customHeight="1" x14ac:dyDescent="0.15">
      <c r="A151" s="500"/>
      <c r="B151" s="509"/>
      <c r="C151" s="502"/>
      <c r="D151" s="503"/>
      <c r="E151" s="503"/>
      <c r="F151" s="362"/>
      <c r="G151" s="503"/>
      <c r="H151" s="503"/>
      <c r="I151" s="503"/>
      <c r="K151" s="280"/>
      <c r="L151" s="281"/>
      <c r="M151" s="282"/>
      <c r="N151" s="283"/>
      <c r="O151" s="280"/>
      <c r="P151" s="284"/>
      <c r="Q151" s="283"/>
      <c r="R151" s="285"/>
      <c r="S151" s="283"/>
    </row>
    <row r="152" spans="1:19" ht="27.95" customHeight="1" x14ac:dyDescent="0.15">
      <c r="A152" s="500" t="s">
        <v>122</v>
      </c>
      <c r="B152" s="509" t="s">
        <v>933</v>
      </c>
      <c r="C152" s="502" t="s">
        <v>935</v>
      </c>
      <c r="D152" s="503"/>
      <c r="E152" s="503"/>
      <c r="F152" s="503">
        <f>D152-D153</f>
        <v>0</v>
      </c>
      <c r="G152" s="503"/>
      <c r="H152" s="503"/>
      <c r="I152" s="362"/>
      <c r="K152" s="280"/>
      <c r="L152" s="281"/>
      <c r="M152" s="282"/>
      <c r="N152" s="283"/>
      <c r="O152" s="280"/>
      <c r="P152" s="284"/>
      <c r="Q152" s="283"/>
      <c r="R152" s="285"/>
      <c r="S152" s="283"/>
    </row>
    <row r="153" spans="1:19" ht="27.75" customHeight="1" x14ac:dyDescent="0.15">
      <c r="A153" s="500"/>
      <c r="B153" s="509"/>
      <c r="C153" s="502"/>
      <c r="D153" s="503"/>
      <c r="E153" s="503"/>
      <c r="F153" s="362"/>
      <c r="G153" s="503"/>
      <c r="H153" s="503"/>
      <c r="I153" s="503"/>
      <c r="K153" s="280"/>
      <c r="L153" s="281"/>
      <c r="M153" s="282"/>
      <c r="N153" s="283"/>
      <c r="O153" s="280"/>
      <c r="P153" s="284"/>
      <c r="Q153" s="283"/>
      <c r="R153" s="285"/>
      <c r="S153" s="283"/>
    </row>
    <row r="154" spans="1:19" ht="27.95" customHeight="1" x14ac:dyDescent="0.15">
      <c r="A154" s="500" t="s">
        <v>123</v>
      </c>
      <c r="B154" s="509" t="s">
        <v>934</v>
      </c>
      <c r="C154" s="502" t="s">
        <v>936</v>
      </c>
      <c r="D154" s="503"/>
      <c r="E154" s="503"/>
      <c r="F154" s="503">
        <f>D154-D155</f>
        <v>0</v>
      </c>
      <c r="G154" s="503"/>
      <c r="H154" s="503"/>
      <c r="I154" s="362"/>
      <c r="K154" s="280"/>
      <c r="L154" s="281"/>
      <c r="M154" s="282"/>
      <c r="N154" s="283"/>
      <c r="O154" s="280"/>
      <c r="P154" s="284"/>
      <c r="Q154" s="283"/>
      <c r="R154" s="285"/>
      <c r="S154" s="283"/>
    </row>
    <row r="155" spans="1:19" ht="27.75" customHeight="1" x14ac:dyDescent="0.15">
      <c r="A155" s="500"/>
      <c r="B155" s="509"/>
      <c r="C155" s="502"/>
      <c r="D155" s="503"/>
      <c r="E155" s="503"/>
      <c r="F155" s="362"/>
      <c r="G155" s="503"/>
      <c r="H155" s="503"/>
      <c r="I155" s="503"/>
      <c r="K155" s="280"/>
      <c r="L155" s="281"/>
      <c r="M155" s="282"/>
      <c r="N155" s="283"/>
      <c r="O155" s="280"/>
      <c r="P155" s="284"/>
      <c r="Q155" s="283"/>
      <c r="R155" s="285"/>
      <c r="S155" s="283"/>
    </row>
    <row r="156" spans="1:19" ht="15" customHeight="1" x14ac:dyDescent="0.15">
      <c r="A156" s="538" t="s">
        <v>530</v>
      </c>
      <c r="B156" s="532" t="s">
        <v>508</v>
      </c>
      <c r="C156" s="355" t="s">
        <v>509</v>
      </c>
      <c r="D156" s="522" t="s">
        <v>510</v>
      </c>
      <c r="E156" s="523"/>
      <c r="F156" s="523"/>
      <c r="G156" s="524"/>
      <c r="H156" s="520" t="s">
        <v>633</v>
      </c>
      <c r="I156" s="520"/>
      <c r="K156" s="280"/>
      <c r="L156" s="281"/>
      <c r="M156" s="282"/>
      <c r="N156" s="283"/>
      <c r="O156" s="280"/>
      <c r="P156" s="284"/>
      <c r="Q156" s="283"/>
      <c r="R156" s="285"/>
      <c r="S156" s="283"/>
    </row>
    <row r="157" spans="1:19" ht="15" customHeight="1" x14ac:dyDescent="0.15">
      <c r="A157" s="539" t="s">
        <v>511</v>
      </c>
      <c r="B157" s="533"/>
      <c r="C157" s="356" t="s">
        <v>512</v>
      </c>
      <c r="D157" s="363">
        <v>1</v>
      </c>
      <c r="E157" s="364" t="s">
        <v>593</v>
      </c>
      <c r="F157" s="514" t="s">
        <v>661</v>
      </c>
      <c r="G157" s="514"/>
      <c r="H157" s="520"/>
      <c r="I157" s="520"/>
      <c r="K157" s="280"/>
      <c r="L157" s="281"/>
      <c r="M157" s="282"/>
      <c r="N157" s="283"/>
      <c r="O157" s="280"/>
      <c r="P157" s="284"/>
      <c r="Q157" s="283"/>
      <c r="R157" s="285"/>
      <c r="S157" s="283"/>
    </row>
    <row r="158" spans="1:19" ht="15" customHeight="1" x14ac:dyDescent="0.15">
      <c r="A158" s="540" t="s">
        <v>458</v>
      </c>
      <c r="B158" s="368" t="s">
        <v>459</v>
      </c>
      <c r="C158" s="358" t="s">
        <v>460</v>
      </c>
      <c r="D158" s="365"/>
      <c r="E158" s="364" t="s">
        <v>594</v>
      </c>
      <c r="F158" s="514" t="s">
        <v>660</v>
      </c>
      <c r="G158" s="514"/>
      <c r="H158" s="514" t="s">
        <v>513</v>
      </c>
      <c r="I158" s="514"/>
      <c r="K158" s="280"/>
      <c r="L158" s="281"/>
      <c r="M158" s="282"/>
      <c r="N158" s="283"/>
      <c r="O158" s="280"/>
      <c r="P158" s="284"/>
      <c r="Q158" s="283"/>
      <c r="R158" s="285"/>
      <c r="S158" s="283"/>
    </row>
    <row r="159" spans="1:19" ht="27.75" customHeight="1" x14ac:dyDescent="0.15">
      <c r="A159" s="506" t="s">
        <v>43</v>
      </c>
      <c r="B159" s="504" t="s">
        <v>937</v>
      </c>
      <c r="C159" s="508" t="s">
        <v>938</v>
      </c>
      <c r="D159" s="503">
        <f>D161+D163</f>
        <v>431898</v>
      </c>
      <c r="E159" s="503"/>
      <c r="F159" s="503">
        <f>D159-D160</f>
        <v>431898</v>
      </c>
      <c r="G159" s="503"/>
      <c r="H159" s="503"/>
      <c r="I159" s="362"/>
      <c r="K159" s="280" t="s">
        <v>2638</v>
      </c>
      <c r="L159" s="281"/>
      <c r="M159" s="285" t="s">
        <v>2638</v>
      </c>
      <c r="N159" s="283">
        <f t="shared" si="17"/>
        <v>0.14000000001396984</v>
      </c>
      <c r="O159" s="280">
        <f t="shared" si="18"/>
        <v>0</v>
      </c>
      <c r="P159" s="284">
        <f t="shared" si="19"/>
        <v>0.14000000001396984</v>
      </c>
      <c r="Q159" s="283"/>
      <c r="R159" s="285"/>
      <c r="S159" s="283" t="s">
        <v>2530</v>
      </c>
    </row>
    <row r="160" spans="1:19" ht="27.75" customHeight="1" x14ac:dyDescent="0.15">
      <c r="A160" s="507"/>
      <c r="B160" s="505"/>
      <c r="C160" s="508"/>
      <c r="D160" s="503">
        <f>D162+D164</f>
        <v>0</v>
      </c>
      <c r="E160" s="503"/>
      <c r="F160" s="362"/>
      <c r="G160" s="525">
        <f>SUM(G162+G164)</f>
        <v>451254</v>
      </c>
      <c r="H160" s="525"/>
      <c r="I160" s="525"/>
      <c r="J160" s="115"/>
      <c r="K160" s="280"/>
      <c r="L160" s="281"/>
      <c r="M160" s="282"/>
      <c r="N160" s="283"/>
      <c r="O160" s="280"/>
      <c r="P160" s="284"/>
      <c r="Q160" s="283" t="s">
        <v>2549</v>
      </c>
      <c r="R160" s="285">
        <f t="shared" si="20"/>
        <v>0.25</v>
      </c>
      <c r="S160" s="283" t="s">
        <v>2530</v>
      </c>
    </row>
    <row r="161" spans="1:19" ht="27.75" customHeight="1" x14ac:dyDescent="0.15">
      <c r="A161" s="534" t="s">
        <v>44</v>
      </c>
      <c r="B161" s="536" t="s">
        <v>939</v>
      </c>
      <c r="C161" s="508" t="s">
        <v>941</v>
      </c>
      <c r="D161" s="503">
        <v>14696</v>
      </c>
      <c r="E161" s="503"/>
      <c r="F161" s="503">
        <f>D161-D162</f>
        <v>14696</v>
      </c>
      <c r="G161" s="503"/>
      <c r="H161" s="503"/>
      <c r="I161" s="362"/>
      <c r="K161" s="280" t="s">
        <v>2639</v>
      </c>
      <c r="L161" s="281"/>
      <c r="M161" s="285" t="s">
        <v>2639</v>
      </c>
      <c r="N161" s="283">
        <f t="shared" si="17"/>
        <v>0.32999999999992724</v>
      </c>
      <c r="O161" s="280">
        <f t="shared" si="18"/>
        <v>0</v>
      </c>
      <c r="P161" s="284">
        <f t="shared" si="19"/>
        <v>0.32999999999992724</v>
      </c>
      <c r="Q161" s="283"/>
      <c r="R161" s="285"/>
      <c r="S161" s="283" t="s">
        <v>2530</v>
      </c>
    </row>
    <row r="162" spans="1:19" ht="27.75" customHeight="1" x14ac:dyDescent="0.15">
      <c r="A162" s="535"/>
      <c r="B162" s="537"/>
      <c r="C162" s="508"/>
      <c r="D162" s="503"/>
      <c r="E162" s="503"/>
      <c r="F162" s="362"/>
      <c r="G162" s="503">
        <v>11748</v>
      </c>
      <c r="H162" s="503"/>
      <c r="I162" s="503"/>
      <c r="K162" s="280"/>
      <c r="L162" s="281"/>
      <c r="M162" s="282"/>
      <c r="N162" s="283"/>
      <c r="O162" s="280"/>
      <c r="P162" s="284"/>
      <c r="Q162" s="283" t="s">
        <v>2550</v>
      </c>
      <c r="R162" s="285">
        <f t="shared" si="20"/>
        <v>-4.9999999999272404E-2</v>
      </c>
      <c r="S162" s="283" t="s">
        <v>2530</v>
      </c>
    </row>
    <row r="163" spans="1:19" ht="27.75" customHeight="1" x14ac:dyDescent="0.15">
      <c r="A163" s="534" t="s">
        <v>606</v>
      </c>
      <c r="B163" s="536" t="s">
        <v>940</v>
      </c>
      <c r="C163" s="508" t="s">
        <v>942</v>
      </c>
      <c r="D163" s="503">
        <v>417202</v>
      </c>
      <c r="E163" s="503"/>
      <c r="F163" s="503">
        <f>D163-D164</f>
        <v>417202</v>
      </c>
      <c r="G163" s="503"/>
      <c r="H163" s="503"/>
      <c r="I163" s="362"/>
      <c r="K163" s="280" t="s">
        <v>2640</v>
      </c>
      <c r="L163" s="281"/>
      <c r="M163" s="285" t="s">
        <v>2640</v>
      </c>
      <c r="N163" s="283">
        <f t="shared" si="17"/>
        <v>-0.19000000000232831</v>
      </c>
      <c r="O163" s="280">
        <f t="shared" si="18"/>
        <v>0</v>
      </c>
      <c r="P163" s="284">
        <f t="shared" si="19"/>
        <v>-0.19000000000232831</v>
      </c>
      <c r="Q163" s="283"/>
      <c r="R163" s="285"/>
      <c r="S163" s="283" t="s">
        <v>2530</v>
      </c>
    </row>
    <row r="164" spans="1:19" ht="27.75" customHeight="1" x14ac:dyDescent="0.15">
      <c r="A164" s="535"/>
      <c r="B164" s="537"/>
      <c r="C164" s="508"/>
      <c r="D164" s="503"/>
      <c r="E164" s="503"/>
      <c r="F164" s="362"/>
      <c r="G164" s="503">
        <v>439506</v>
      </c>
      <c r="H164" s="503"/>
      <c r="I164" s="503"/>
      <c r="K164" s="280"/>
      <c r="L164" s="281"/>
      <c r="M164" s="282"/>
      <c r="N164" s="283"/>
      <c r="O164" s="280"/>
      <c r="P164" s="284"/>
      <c r="Q164" s="283" t="s">
        <v>2551</v>
      </c>
      <c r="R164" s="285">
        <f t="shared" si="20"/>
        <v>0.29999999998835847</v>
      </c>
      <c r="S164" s="283" t="s">
        <v>2530</v>
      </c>
    </row>
    <row r="165" spans="1:19" ht="27.95" customHeight="1" x14ac:dyDescent="0.15">
      <c r="A165" s="530" t="s">
        <v>129</v>
      </c>
      <c r="B165" s="531" t="s">
        <v>2249</v>
      </c>
      <c r="C165" s="508" t="s">
        <v>943</v>
      </c>
      <c r="D165" s="525">
        <f>D167+D169+D171+D173</f>
        <v>8345</v>
      </c>
      <c r="E165" s="525"/>
      <c r="F165" s="525">
        <f>D165-D166</f>
        <v>8345</v>
      </c>
      <c r="G165" s="525"/>
      <c r="H165" s="525"/>
      <c r="I165" s="361"/>
      <c r="K165" s="280" t="s">
        <v>2641</v>
      </c>
      <c r="L165" s="281"/>
      <c r="M165" s="285" t="s">
        <v>2641</v>
      </c>
      <c r="N165" s="283">
        <f t="shared" si="17"/>
        <v>-0.30999999999949068</v>
      </c>
      <c r="O165" s="280">
        <f t="shared" si="18"/>
        <v>0</v>
      </c>
      <c r="P165" s="284">
        <f t="shared" si="19"/>
        <v>-0.30999999999949068</v>
      </c>
      <c r="Q165" s="283"/>
      <c r="R165" s="285"/>
      <c r="S165" s="283" t="s">
        <v>2530</v>
      </c>
    </row>
    <row r="166" spans="1:19" ht="27.75" customHeight="1" x14ac:dyDescent="0.15">
      <c r="A166" s="530"/>
      <c r="B166" s="531"/>
      <c r="C166" s="508"/>
      <c r="D166" s="525">
        <f>D168+D170+D172+D174</f>
        <v>0</v>
      </c>
      <c r="E166" s="525"/>
      <c r="F166" s="361"/>
      <c r="G166" s="525">
        <f>G168+G170+G172+G174</f>
        <v>11709</v>
      </c>
      <c r="H166" s="525"/>
      <c r="I166" s="525"/>
      <c r="K166" s="280"/>
      <c r="L166" s="281"/>
      <c r="M166" s="282"/>
      <c r="N166" s="283"/>
      <c r="O166" s="280"/>
      <c r="P166" s="284"/>
      <c r="Q166" s="283" t="s">
        <v>2552</v>
      </c>
      <c r="R166" s="285">
        <f t="shared" si="20"/>
        <v>-2.0000000000436557E-2</v>
      </c>
      <c r="S166" s="283" t="s">
        <v>2530</v>
      </c>
    </row>
    <row r="167" spans="1:19" ht="27.95" customHeight="1" x14ac:dyDescent="0.15">
      <c r="A167" s="510" t="s">
        <v>156</v>
      </c>
      <c r="B167" s="509" t="s">
        <v>667</v>
      </c>
      <c r="C167" s="502" t="s">
        <v>944</v>
      </c>
      <c r="D167" s="503">
        <v>0</v>
      </c>
      <c r="E167" s="503"/>
      <c r="F167" s="503">
        <f>D167-D168</f>
        <v>0</v>
      </c>
      <c r="G167" s="503"/>
      <c r="H167" s="503"/>
      <c r="I167" s="362"/>
      <c r="K167" s="280"/>
      <c r="L167" s="281"/>
      <c r="M167" s="282"/>
      <c r="N167" s="283"/>
      <c r="O167" s="280"/>
      <c r="P167" s="284"/>
      <c r="Q167" s="283"/>
      <c r="R167" s="285"/>
      <c r="S167" s="283"/>
    </row>
    <row r="168" spans="1:19" ht="27.75" customHeight="1" x14ac:dyDescent="0.15">
      <c r="A168" s="510"/>
      <c r="B168" s="509"/>
      <c r="C168" s="502"/>
      <c r="D168" s="503"/>
      <c r="E168" s="503"/>
      <c r="F168" s="362"/>
      <c r="G168" s="503">
        <v>11</v>
      </c>
      <c r="H168" s="503"/>
      <c r="I168" s="503"/>
      <c r="K168" s="280"/>
      <c r="L168" s="281"/>
      <c r="M168" s="282"/>
      <c r="N168" s="283"/>
      <c r="O168" s="280"/>
      <c r="P168" s="284"/>
      <c r="Q168" s="283">
        <v>11</v>
      </c>
      <c r="R168" s="285"/>
      <c r="S168" s="283"/>
    </row>
    <row r="169" spans="1:19" ht="27.95" customHeight="1" x14ac:dyDescent="0.15">
      <c r="A169" s="500" t="s">
        <v>115</v>
      </c>
      <c r="B169" s="509" t="s">
        <v>668</v>
      </c>
      <c r="C169" s="502" t="s">
        <v>945</v>
      </c>
      <c r="D169" s="503">
        <v>8345</v>
      </c>
      <c r="E169" s="503"/>
      <c r="F169" s="503">
        <f>D169-D170</f>
        <v>8345</v>
      </c>
      <c r="G169" s="503"/>
      <c r="H169" s="503"/>
      <c r="I169" s="362"/>
      <c r="K169" s="280" t="s">
        <v>2641</v>
      </c>
      <c r="L169" s="281"/>
      <c r="M169" s="285" t="s">
        <v>2641</v>
      </c>
      <c r="N169" s="283">
        <f t="shared" si="17"/>
        <v>-0.30999999999949068</v>
      </c>
      <c r="O169" s="280">
        <f t="shared" si="18"/>
        <v>0</v>
      </c>
      <c r="P169" s="284">
        <f t="shared" si="19"/>
        <v>-0.30999999999949068</v>
      </c>
      <c r="Q169" s="283"/>
      <c r="R169" s="285"/>
      <c r="S169" s="283" t="s">
        <v>2530</v>
      </c>
    </row>
    <row r="170" spans="1:19" ht="27.75" customHeight="1" x14ac:dyDescent="0.15">
      <c r="A170" s="500"/>
      <c r="B170" s="509"/>
      <c r="C170" s="502"/>
      <c r="D170" s="503"/>
      <c r="E170" s="503"/>
      <c r="F170" s="362"/>
      <c r="G170" s="503">
        <v>11698</v>
      </c>
      <c r="H170" s="503"/>
      <c r="I170" s="503"/>
      <c r="K170" s="280"/>
      <c r="L170" s="281"/>
      <c r="M170" s="282"/>
      <c r="N170" s="283"/>
      <c r="O170" s="280"/>
      <c r="P170" s="284"/>
      <c r="Q170" s="324">
        <v>11698.02</v>
      </c>
      <c r="R170" s="322">
        <f t="shared" si="20"/>
        <v>-2.0000000000436557E-2</v>
      </c>
      <c r="S170" s="290" t="s">
        <v>2530</v>
      </c>
    </row>
    <row r="171" spans="1:19" ht="27.75" customHeight="1" x14ac:dyDescent="0.15">
      <c r="A171" s="500" t="s">
        <v>116</v>
      </c>
      <c r="B171" s="509" t="s">
        <v>669</v>
      </c>
      <c r="C171" s="502" t="s">
        <v>946</v>
      </c>
      <c r="D171" s="503"/>
      <c r="E171" s="503"/>
      <c r="F171" s="503">
        <f>D171-D172</f>
        <v>0</v>
      </c>
      <c r="G171" s="503"/>
      <c r="H171" s="503"/>
      <c r="I171" s="362"/>
      <c r="K171" s="280"/>
      <c r="L171" s="281"/>
      <c r="M171" s="282"/>
      <c r="N171" s="283"/>
      <c r="O171" s="280"/>
      <c r="P171" s="284"/>
      <c r="Q171" s="283"/>
      <c r="R171" s="285"/>
      <c r="S171" s="283"/>
    </row>
    <row r="172" spans="1:19" ht="27.75" customHeight="1" x14ac:dyDescent="0.15">
      <c r="A172" s="500"/>
      <c r="B172" s="509"/>
      <c r="C172" s="502"/>
      <c r="D172" s="503"/>
      <c r="E172" s="503"/>
      <c r="F172" s="362"/>
      <c r="G172" s="503"/>
      <c r="H172" s="503"/>
      <c r="I172" s="503"/>
      <c r="K172" s="280"/>
      <c r="L172" s="281"/>
      <c r="M172" s="282"/>
      <c r="N172" s="283"/>
      <c r="O172" s="280"/>
      <c r="P172" s="284"/>
      <c r="Q172" s="283"/>
      <c r="R172" s="285"/>
      <c r="S172" s="283"/>
    </row>
    <row r="173" spans="1:19" ht="27.75" customHeight="1" x14ac:dyDescent="0.15">
      <c r="A173" s="500" t="s">
        <v>117</v>
      </c>
      <c r="B173" s="509" t="s">
        <v>670</v>
      </c>
      <c r="C173" s="502" t="s">
        <v>947</v>
      </c>
      <c r="D173" s="503"/>
      <c r="E173" s="503"/>
      <c r="F173" s="503">
        <f>D173-D174</f>
        <v>0</v>
      </c>
      <c r="G173" s="503"/>
      <c r="H173" s="503"/>
      <c r="I173" s="362"/>
      <c r="K173" s="280"/>
      <c r="L173" s="281"/>
      <c r="M173" s="282"/>
      <c r="N173" s="283"/>
      <c r="O173" s="280"/>
      <c r="P173" s="284"/>
      <c r="Q173" s="283"/>
      <c r="R173" s="285"/>
      <c r="S173" s="283"/>
    </row>
    <row r="174" spans="1:19" ht="27.75" customHeight="1" x14ac:dyDescent="0.15">
      <c r="A174" s="500"/>
      <c r="B174" s="509"/>
      <c r="C174" s="502"/>
      <c r="D174" s="503"/>
      <c r="E174" s="503"/>
      <c r="F174" s="362"/>
      <c r="G174" s="503"/>
      <c r="H174" s="503"/>
      <c r="I174" s="503"/>
      <c r="K174" s="280"/>
      <c r="L174" s="281"/>
      <c r="M174" s="282"/>
      <c r="N174" s="283"/>
      <c r="O174" s="280"/>
      <c r="P174" s="284"/>
      <c r="Q174" s="283"/>
      <c r="R174" s="285"/>
      <c r="S174" s="283"/>
    </row>
    <row r="175" spans="1:19" x14ac:dyDescent="0.15">
      <c r="D175" s="372"/>
      <c r="E175" s="372"/>
      <c r="F175" s="372"/>
      <c r="G175" s="372"/>
      <c r="H175" s="372"/>
      <c r="I175" s="372"/>
      <c r="K175" s="292"/>
      <c r="L175" s="293"/>
      <c r="M175" s="293"/>
      <c r="N175" s="292"/>
      <c r="O175" s="292"/>
      <c r="P175" s="292"/>
      <c r="Q175" s="129"/>
      <c r="R175" s="129"/>
      <c r="S175" s="129"/>
    </row>
    <row r="176" spans="1:19" x14ac:dyDescent="0.15">
      <c r="D176" s="372"/>
      <c r="E176" s="372"/>
      <c r="F176" s="372"/>
      <c r="G176" s="372"/>
      <c r="H176" s="372"/>
      <c r="I176" s="372"/>
      <c r="K176" s="129"/>
      <c r="L176" s="127"/>
      <c r="M176" s="127"/>
      <c r="N176" s="129"/>
      <c r="O176" s="129"/>
      <c r="P176" s="129"/>
      <c r="Q176" s="129"/>
      <c r="R176" s="129"/>
      <c r="S176" s="129"/>
    </row>
    <row r="177" spans="4:14" x14ac:dyDescent="0.15">
      <c r="D177" s="372"/>
      <c r="E177" s="372"/>
      <c r="F177" s="372"/>
      <c r="G177" s="372"/>
      <c r="H177" s="372"/>
      <c r="I177" s="372"/>
      <c r="K177" s="129"/>
      <c r="L177" s="127"/>
      <c r="M177" s="127"/>
      <c r="N177" s="129"/>
    </row>
    <row r="178" spans="4:14" x14ac:dyDescent="0.15">
      <c r="D178" s="372"/>
      <c r="E178" s="372"/>
      <c r="F178" s="372"/>
      <c r="G178" s="372"/>
      <c r="H178" s="372"/>
      <c r="I178" s="372"/>
      <c r="K178" s="129"/>
      <c r="L178" s="127"/>
      <c r="M178" s="127"/>
      <c r="N178" s="129"/>
    </row>
    <row r="179" spans="4:14" x14ac:dyDescent="0.15">
      <c r="D179" s="372"/>
      <c r="E179" s="372"/>
      <c r="F179" s="372"/>
      <c r="G179" s="372"/>
      <c r="H179" s="372"/>
      <c r="I179" s="372"/>
      <c r="K179" s="129"/>
      <c r="L179" s="127"/>
      <c r="M179" s="127"/>
      <c r="N179" s="129"/>
    </row>
    <row r="180" spans="4:14" x14ac:dyDescent="0.15">
      <c r="D180" s="372"/>
      <c r="E180" s="372"/>
      <c r="F180" s="372"/>
      <c r="G180" s="372"/>
      <c r="H180" s="372"/>
      <c r="I180" s="372"/>
      <c r="K180" s="129"/>
      <c r="L180" s="129"/>
      <c r="M180" s="129"/>
      <c r="N180" s="129"/>
    </row>
    <row r="181" spans="4:14" x14ac:dyDescent="0.15">
      <c r="D181" s="372"/>
      <c r="E181" s="372"/>
      <c r="F181" s="372"/>
      <c r="G181" s="372"/>
      <c r="H181" s="372"/>
      <c r="I181" s="372"/>
    </row>
    <row r="182" spans="4:14" x14ac:dyDescent="0.15">
      <c r="D182" s="372"/>
      <c r="E182" s="372"/>
      <c r="F182" s="372"/>
      <c r="G182" s="372"/>
      <c r="H182" s="372"/>
      <c r="I182" s="372"/>
    </row>
    <row r="183" spans="4:14" x14ac:dyDescent="0.15">
      <c r="D183" s="372"/>
      <c r="E183" s="372"/>
      <c r="F183" s="372"/>
      <c r="G183" s="372"/>
      <c r="H183" s="372"/>
      <c r="I183" s="372"/>
    </row>
    <row r="184" spans="4:14" x14ac:dyDescent="0.15">
      <c r="D184" s="372"/>
      <c r="E184" s="372"/>
      <c r="F184" s="372"/>
      <c r="G184" s="372"/>
      <c r="H184" s="372"/>
      <c r="I184" s="372"/>
    </row>
    <row r="185" spans="4:14" x14ac:dyDescent="0.15">
      <c r="D185" s="372"/>
      <c r="E185" s="372"/>
      <c r="F185" s="372"/>
      <c r="G185" s="372"/>
      <c r="H185" s="372"/>
      <c r="I185" s="372"/>
    </row>
    <row r="186" spans="4:14" x14ac:dyDescent="0.15">
      <c r="D186" s="372"/>
      <c r="E186" s="372"/>
      <c r="F186" s="372"/>
      <c r="G186" s="372"/>
      <c r="H186" s="372"/>
      <c r="I186" s="372"/>
    </row>
    <row r="187" spans="4:14" x14ac:dyDescent="0.15">
      <c r="D187" s="372"/>
      <c r="E187" s="372"/>
      <c r="F187" s="372"/>
      <c r="G187" s="372"/>
      <c r="H187" s="372"/>
      <c r="I187" s="372"/>
    </row>
    <row r="188" spans="4:14" x14ac:dyDescent="0.15">
      <c r="D188" s="372"/>
      <c r="E188" s="372"/>
      <c r="F188" s="372"/>
      <c r="G188" s="372"/>
      <c r="H188" s="372"/>
      <c r="I188" s="372"/>
    </row>
    <row r="189" spans="4:14" x14ac:dyDescent="0.15">
      <c r="D189" s="372"/>
      <c r="E189" s="372"/>
      <c r="F189" s="372"/>
      <c r="G189" s="372"/>
      <c r="H189" s="372"/>
      <c r="I189" s="372"/>
    </row>
    <row r="190" spans="4:14" x14ac:dyDescent="0.15">
      <c r="D190" s="372"/>
      <c r="E190" s="372"/>
      <c r="F190" s="372"/>
      <c r="G190" s="372"/>
      <c r="H190" s="372"/>
      <c r="I190" s="372"/>
    </row>
    <row r="191" spans="4:14" x14ac:dyDescent="0.15">
      <c r="D191" s="372"/>
      <c r="E191" s="372"/>
      <c r="F191" s="372"/>
      <c r="G191" s="372"/>
      <c r="H191" s="372"/>
      <c r="I191" s="372"/>
    </row>
    <row r="192" spans="4:14" x14ac:dyDescent="0.15">
      <c r="D192" s="372"/>
      <c r="E192" s="372"/>
      <c r="F192" s="372"/>
      <c r="G192" s="372"/>
      <c r="H192" s="372"/>
      <c r="I192" s="372"/>
    </row>
    <row r="193" spans="4:9" x14ac:dyDescent="0.15">
      <c r="D193" s="372"/>
      <c r="E193" s="372"/>
      <c r="F193" s="372"/>
      <c r="G193" s="372"/>
      <c r="H193" s="372"/>
      <c r="I193" s="372"/>
    </row>
    <row r="194" spans="4:9" x14ac:dyDescent="0.15">
      <c r="D194" s="372"/>
      <c r="E194" s="372"/>
      <c r="F194" s="372"/>
      <c r="G194" s="372"/>
      <c r="H194" s="372"/>
      <c r="I194" s="372"/>
    </row>
    <row r="195" spans="4:9" x14ac:dyDescent="0.15">
      <c r="D195" s="372"/>
      <c r="E195" s="372"/>
      <c r="F195" s="372"/>
      <c r="G195" s="372"/>
      <c r="H195" s="372"/>
      <c r="I195" s="372"/>
    </row>
    <row r="196" spans="4:9" x14ac:dyDescent="0.15">
      <c r="D196" s="372"/>
      <c r="E196" s="372"/>
      <c r="F196" s="372"/>
      <c r="G196" s="372"/>
      <c r="H196" s="372"/>
      <c r="I196" s="372"/>
    </row>
    <row r="197" spans="4:9" x14ac:dyDescent="0.15">
      <c r="D197" s="372"/>
      <c r="E197" s="372"/>
      <c r="F197" s="372"/>
      <c r="G197" s="372"/>
      <c r="H197" s="372"/>
      <c r="I197" s="372"/>
    </row>
    <row r="198" spans="4:9" x14ac:dyDescent="0.15">
      <c r="D198" s="372"/>
      <c r="E198" s="372"/>
      <c r="F198" s="372"/>
      <c r="G198" s="372"/>
      <c r="H198" s="372"/>
      <c r="I198" s="372"/>
    </row>
    <row r="199" spans="4:9" x14ac:dyDescent="0.15">
      <c r="D199" s="372"/>
      <c r="E199" s="372"/>
      <c r="F199" s="372"/>
      <c r="G199" s="372"/>
      <c r="H199" s="372"/>
      <c r="I199" s="372"/>
    </row>
    <row r="200" spans="4:9" x14ac:dyDescent="0.15">
      <c r="D200" s="372"/>
      <c r="E200" s="372"/>
      <c r="F200" s="372"/>
      <c r="G200" s="372"/>
      <c r="H200" s="372"/>
      <c r="I200" s="372"/>
    </row>
    <row r="201" spans="4:9" x14ac:dyDescent="0.15">
      <c r="D201" s="372"/>
      <c r="E201" s="372"/>
      <c r="F201" s="372"/>
      <c r="G201" s="372"/>
      <c r="H201" s="372"/>
      <c r="I201" s="372"/>
    </row>
    <row r="202" spans="4:9" x14ac:dyDescent="0.15">
      <c r="D202" s="372"/>
      <c r="E202" s="372"/>
      <c r="F202" s="372"/>
      <c r="G202" s="372"/>
      <c r="H202" s="372"/>
      <c r="I202" s="372"/>
    </row>
    <row r="203" spans="4:9" x14ac:dyDescent="0.15">
      <c r="D203" s="372"/>
      <c r="E203" s="372"/>
      <c r="F203" s="372"/>
      <c r="G203" s="372"/>
      <c r="H203" s="372"/>
      <c r="I203" s="372"/>
    </row>
    <row r="204" spans="4:9" x14ac:dyDescent="0.15">
      <c r="D204" s="372"/>
      <c r="E204" s="372"/>
      <c r="F204" s="372"/>
      <c r="G204" s="372"/>
      <c r="H204" s="372"/>
      <c r="I204" s="372"/>
    </row>
    <row r="205" spans="4:9" x14ac:dyDescent="0.15">
      <c r="D205" s="372"/>
      <c r="E205" s="372"/>
      <c r="F205" s="372"/>
      <c r="G205" s="372"/>
      <c r="H205" s="372"/>
      <c r="I205" s="372"/>
    </row>
    <row r="206" spans="4:9" x14ac:dyDescent="0.15">
      <c r="D206" s="372"/>
      <c r="E206" s="372"/>
      <c r="F206" s="372"/>
      <c r="G206" s="372"/>
      <c r="H206" s="372"/>
      <c r="I206" s="372"/>
    </row>
    <row r="207" spans="4:9" x14ac:dyDescent="0.15">
      <c r="D207" s="372"/>
      <c r="E207" s="372"/>
      <c r="F207" s="372"/>
      <c r="G207" s="372"/>
      <c r="H207" s="372"/>
      <c r="I207" s="372"/>
    </row>
    <row r="208" spans="4:9" x14ac:dyDescent="0.15">
      <c r="D208" s="372"/>
      <c r="E208" s="372"/>
      <c r="F208" s="372"/>
      <c r="G208" s="372"/>
      <c r="H208" s="372"/>
      <c r="I208" s="372"/>
    </row>
    <row r="209" spans="4:9" x14ac:dyDescent="0.15">
      <c r="D209" s="372"/>
      <c r="E209" s="372"/>
      <c r="F209" s="372"/>
      <c r="G209" s="372"/>
      <c r="H209" s="372"/>
      <c r="I209" s="372"/>
    </row>
    <row r="210" spans="4:9" x14ac:dyDescent="0.15">
      <c r="D210" s="372"/>
      <c r="E210" s="372"/>
      <c r="F210" s="372"/>
      <c r="G210" s="372"/>
      <c r="H210" s="372"/>
      <c r="I210" s="372"/>
    </row>
    <row r="211" spans="4:9" x14ac:dyDescent="0.15">
      <c r="D211" s="372"/>
      <c r="E211" s="372"/>
      <c r="F211" s="372"/>
      <c r="G211" s="372"/>
      <c r="H211" s="372"/>
      <c r="I211" s="372"/>
    </row>
    <row r="212" spans="4:9" x14ac:dyDescent="0.15">
      <c r="D212" s="372"/>
      <c r="E212" s="372"/>
      <c r="F212" s="372"/>
      <c r="G212" s="372"/>
      <c r="H212" s="372"/>
      <c r="I212" s="372"/>
    </row>
    <row r="213" spans="4:9" x14ac:dyDescent="0.15">
      <c r="D213" s="372"/>
      <c r="E213" s="372"/>
      <c r="F213" s="372"/>
      <c r="G213" s="372"/>
      <c r="H213" s="372"/>
      <c r="I213" s="372"/>
    </row>
    <row r="214" spans="4:9" x14ac:dyDescent="0.15">
      <c r="D214" s="372"/>
      <c r="E214" s="372"/>
      <c r="F214" s="372"/>
      <c r="G214" s="372"/>
      <c r="H214" s="372"/>
      <c r="I214" s="372"/>
    </row>
    <row r="215" spans="4:9" x14ac:dyDescent="0.15">
      <c r="D215" s="372"/>
      <c r="E215" s="372"/>
      <c r="F215" s="372"/>
      <c r="G215" s="372"/>
      <c r="H215" s="372"/>
      <c r="I215" s="372"/>
    </row>
    <row r="216" spans="4:9" x14ac:dyDescent="0.15">
      <c r="D216" s="372"/>
      <c r="E216" s="372"/>
      <c r="F216" s="372"/>
      <c r="G216" s="372"/>
      <c r="H216" s="372"/>
      <c r="I216" s="372"/>
    </row>
    <row r="217" spans="4:9" x14ac:dyDescent="0.15">
      <c r="D217" s="372"/>
      <c r="E217" s="372"/>
      <c r="F217" s="372"/>
      <c r="G217" s="372"/>
      <c r="H217" s="372"/>
      <c r="I217" s="372"/>
    </row>
    <row r="218" spans="4:9" x14ac:dyDescent="0.15">
      <c r="D218" s="372"/>
      <c r="E218" s="372"/>
      <c r="F218" s="372"/>
      <c r="G218" s="372"/>
      <c r="H218" s="372"/>
      <c r="I218" s="372"/>
    </row>
    <row r="219" spans="4:9" x14ac:dyDescent="0.15">
      <c r="D219" s="372"/>
      <c r="E219" s="372"/>
      <c r="F219" s="372"/>
      <c r="G219" s="372"/>
      <c r="H219" s="372"/>
      <c r="I219" s="372"/>
    </row>
    <row r="220" spans="4:9" x14ac:dyDescent="0.15">
      <c r="D220" s="372"/>
      <c r="E220" s="372"/>
      <c r="F220" s="372"/>
      <c r="G220" s="372"/>
      <c r="H220" s="372"/>
      <c r="I220" s="372"/>
    </row>
    <row r="221" spans="4:9" x14ac:dyDescent="0.15">
      <c r="D221" s="372"/>
      <c r="E221" s="372"/>
      <c r="F221" s="372"/>
      <c r="G221" s="372"/>
      <c r="H221" s="372"/>
      <c r="I221" s="372"/>
    </row>
    <row r="222" spans="4:9" x14ac:dyDescent="0.15">
      <c r="D222" s="372"/>
      <c r="E222" s="372"/>
      <c r="F222" s="372"/>
      <c r="G222" s="372"/>
      <c r="H222" s="372"/>
      <c r="I222" s="372"/>
    </row>
    <row r="223" spans="4:9" x14ac:dyDescent="0.15">
      <c r="D223" s="372"/>
      <c r="E223" s="372"/>
      <c r="F223" s="372"/>
      <c r="G223" s="372"/>
      <c r="H223" s="372"/>
      <c r="I223" s="372"/>
    </row>
    <row r="224" spans="4:9" x14ac:dyDescent="0.15">
      <c r="D224" s="372"/>
      <c r="E224" s="372"/>
      <c r="F224" s="372"/>
      <c r="G224" s="372"/>
      <c r="H224" s="372"/>
      <c r="I224" s="372"/>
    </row>
    <row r="225" spans="4:9" x14ac:dyDescent="0.15">
      <c r="D225" s="372"/>
      <c r="E225" s="372"/>
      <c r="F225" s="372"/>
      <c r="G225" s="372"/>
      <c r="H225" s="372"/>
      <c r="I225" s="372"/>
    </row>
    <row r="226" spans="4:9" x14ac:dyDescent="0.15">
      <c r="D226" s="372"/>
      <c r="E226" s="372"/>
      <c r="F226" s="372"/>
      <c r="G226" s="372"/>
      <c r="H226" s="372"/>
      <c r="I226" s="372"/>
    </row>
    <row r="227" spans="4:9" x14ac:dyDescent="0.15">
      <c r="D227" s="372"/>
      <c r="E227" s="372"/>
      <c r="F227" s="372"/>
      <c r="G227" s="372"/>
      <c r="H227" s="372"/>
      <c r="I227" s="372"/>
    </row>
    <row r="228" spans="4:9" x14ac:dyDescent="0.15">
      <c r="D228" s="372"/>
      <c r="E228" s="372"/>
      <c r="F228" s="372"/>
      <c r="G228" s="372"/>
      <c r="H228" s="372"/>
      <c r="I228" s="372"/>
    </row>
    <row r="229" spans="4:9" x14ac:dyDescent="0.15">
      <c r="D229" s="372"/>
      <c r="E229" s="372"/>
      <c r="F229" s="372"/>
      <c r="G229" s="372"/>
      <c r="H229" s="372"/>
      <c r="I229" s="372"/>
    </row>
    <row r="230" spans="4:9" x14ac:dyDescent="0.15">
      <c r="D230" s="372"/>
      <c r="E230" s="372"/>
      <c r="F230" s="372"/>
      <c r="G230" s="372"/>
      <c r="H230" s="372"/>
      <c r="I230" s="372"/>
    </row>
    <row r="231" spans="4:9" x14ac:dyDescent="0.15">
      <c r="D231" s="372"/>
      <c r="E231" s="372"/>
      <c r="F231" s="372"/>
      <c r="G231" s="372"/>
      <c r="H231" s="372"/>
      <c r="I231" s="372"/>
    </row>
    <row r="232" spans="4:9" x14ac:dyDescent="0.15">
      <c r="D232" s="372"/>
      <c r="E232" s="372"/>
      <c r="F232" s="372"/>
      <c r="G232" s="372"/>
      <c r="H232" s="372"/>
      <c r="I232" s="372"/>
    </row>
    <row r="233" spans="4:9" x14ac:dyDescent="0.15">
      <c r="D233" s="372"/>
      <c r="E233" s="372"/>
      <c r="F233" s="372"/>
      <c r="G233" s="372"/>
      <c r="H233" s="372"/>
      <c r="I233" s="372"/>
    </row>
    <row r="234" spans="4:9" x14ac:dyDescent="0.15">
      <c r="D234" s="372"/>
      <c r="E234" s="372"/>
      <c r="F234" s="372"/>
      <c r="G234" s="372"/>
      <c r="H234" s="372"/>
      <c r="I234" s="372"/>
    </row>
    <row r="235" spans="4:9" x14ac:dyDescent="0.15">
      <c r="D235" s="372"/>
      <c r="E235" s="372"/>
      <c r="F235" s="372"/>
      <c r="G235" s="372"/>
      <c r="H235" s="372"/>
      <c r="I235" s="372"/>
    </row>
    <row r="236" spans="4:9" x14ac:dyDescent="0.15">
      <c r="D236" s="372"/>
      <c r="E236" s="372"/>
      <c r="F236" s="372"/>
      <c r="G236" s="372"/>
      <c r="H236" s="372"/>
      <c r="I236" s="372"/>
    </row>
    <row r="237" spans="4:9" x14ac:dyDescent="0.15">
      <c r="D237" s="372"/>
      <c r="E237" s="372"/>
      <c r="F237" s="372"/>
      <c r="G237" s="372"/>
      <c r="H237" s="372"/>
      <c r="I237" s="372"/>
    </row>
    <row r="238" spans="4:9" x14ac:dyDescent="0.15">
      <c r="D238" s="372"/>
      <c r="E238" s="372"/>
      <c r="F238" s="372"/>
      <c r="G238" s="372"/>
      <c r="H238" s="372"/>
      <c r="I238" s="372"/>
    </row>
    <row r="239" spans="4:9" x14ac:dyDescent="0.15">
      <c r="D239" s="372"/>
      <c r="E239" s="372"/>
      <c r="F239" s="372"/>
      <c r="G239" s="372"/>
      <c r="H239" s="372"/>
      <c r="I239" s="372"/>
    </row>
    <row r="240" spans="4:9" x14ac:dyDescent="0.15">
      <c r="D240" s="372"/>
      <c r="E240" s="372"/>
      <c r="F240" s="372"/>
      <c r="G240" s="372"/>
      <c r="H240" s="372"/>
      <c r="I240" s="372"/>
    </row>
    <row r="241" spans="4:9" x14ac:dyDescent="0.15">
      <c r="D241" s="372"/>
      <c r="E241" s="372"/>
      <c r="F241" s="372"/>
      <c r="G241" s="372"/>
      <c r="H241" s="372"/>
      <c r="I241" s="372"/>
    </row>
    <row r="242" spans="4:9" x14ac:dyDescent="0.15">
      <c r="D242" s="372"/>
      <c r="E242" s="372"/>
      <c r="F242" s="372"/>
      <c r="G242" s="372"/>
      <c r="H242" s="372"/>
      <c r="I242" s="372"/>
    </row>
    <row r="243" spans="4:9" x14ac:dyDescent="0.15">
      <c r="D243" s="372"/>
      <c r="E243" s="372"/>
      <c r="F243" s="372"/>
      <c r="G243" s="372"/>
      <c r="H243" s="372"/>
      <c r="I243" s="372"/>
    </row>
    <row r="244" spans="4:9" x14ac:dyDescent="0.15">
      <c r="D244" s="372"/>
      <c r="E244" s="372"/>
      <c r="F244" s="372"/>
      <c r="G244" s="372"/>
      <c r="H244" s="372"/>
      <c r="I244" s="372"/>
    </row>
    <row r="245" spans="4:9" x14ac:dyDescent="0.15">
      <c r="D245" s="372"/>
      <c r="E245" s="372"/>
      <c r="F245" s="372"/>
      <c r="G245" s="372"/>
      <c r="H245" s="372"/>
      <c r="I245" s="372"/>
    </row>
    <row r="246" spans="4:9" x14ac:dyDescent="0.15">
      <c r="D246" s="372"/>
      <c r="E246" s="372"/>
      <c r="F246" s="372"/>
      <c r="G246" s="372"/>
      <c r="H246" s="372"/>
      <c r="I246" s="372"/>
    </row>
    <row r="247" spans="4:9" x14ac:dyDescent="0.15">
      <c r="D247" s="372"/>
      <c r="E247" s="372"/>
      <c r="F247" s="372"/>
      <c r="G247" s="372"/>
      <c r="H247" s="372"/>
      <c r="I247" s="372"/>
    </row>
    <row r="248" spans="4:9" x14ac:dyDescent="0.15">
      <c r="D248" s="372"/>
      <c r="E248" s="372"/>
      <c r="F248" s="372"/>
      <c r="G248" s="372"/>
      <c r="H248" s="372"/>
      <c r="I248" s="372"/>
    </row>
    <row r="249" spans="4:9" x14ac:dyDescent="0.15">
      <c r="D249" s="372"/>
      <c r="E249" s="372"/>
      <c r="F249" s="372"/>
      <c r="G249" s="372"/>
      <c r="H249" s="372"/>
      <c r="I249" s="372"/>
    </row>
    <row r="250" spans="4:9" x14ac:dyDescent="0.15">
      <c r="D250" s="372"/>
      <c r="E250" s="372"/>
      <c r="F250" s="372"/>
      <c r="G250" s="372"/>
      <c r="H250" s="372"/>
      <c r="I250" s="372"/>
    </row>
    <row r="251" spans="4:9" x14ac:dyDescent="0.15">
      <c r="D251" s="372"/>
      <c r="E251" s="372"/>
      <c r="F251" s="372"/>
      <c r="G251" s="372"/>
      <c r="H251" s="372"/>
      <c r="I251" s="372"/>
    </row>
    <row r="252" spans="4:9" x14ac:dyDescent="0.15">
      <c r="D252" s="372"/>
      <c r="E252" s="372"/>
      <c r="F252" s="372"/>
      <c r="G252" s="372"/>
      <c r="H252" s="372"/>
      <c r="I252" s="372"/>
    </row>
    <row r="253" spans="4:9" x14ac:dyDescent="0.15">
      <c r="D253" s="372"/>
      <c r="E253" s="372"/>
      <c r="F253" s="372"/>
      <c r="G253" s="372"/>
      <c r="H253" s="372"/>
      <c r="I253" s="372"/>
    </row>
    <row r="254" spans="4:9" x14ac:dyDescent="0.15">
      <c r="D254" s="372"/>
      <c r="E254" s="372"/>
      <c r="F254" s="372"/>
      <c r="G254" s="372"/>
      <c r="H254" s="372"/>
      <c r="I254" s="372"/>
    </row>
    <row r="255" spans="4:9" x14ac:dyDescent="0.15">
      <c r="D255" s="372"/>
      <c r="E255" s="372"/>
      <c r="F255" s="372"/>
      <c r="G255" s="372"/>
      <c r="H255" s="372"/>
      <c r="I255" s="372"/>
    </row>
    <row r="256" spans="4:9" x14ac:dyDescent="0.15">
      <c r="D256" s="372"/>
      <c r="E256" s="372"/>
      <c r="F256" s="372"/>
      <c r="G256" s="372"/>
      <c r="H256" s="372"/>
      <c r="I256" s="372"/>
    </row>
    <row r="257" spans="4:9" x14ac:dyDescent="0.15">
      <c r="D257" s="372"/>
      <c r="E257" s="372"/>
      <c r="F257" s="372"/>
      <c r="G257" s="372"/>
      <c r="H257" s="372"/>
      <c r="I257" s="372"/>
    </row>
    <row r="258" spans="4:9" x14ac:dyDescent="0.15">
      <c r="D258" s="372"/>
      <c r="E258" s="372"/>
      <c r="F258" s="372"/>
      <c r="G258" s="372"/>
      <c r="H258" s="372"/>
      <c r="I258" s="372"/>
    </row>
    <row r="259" spans="4:9" x14ac:dyDescent="0.15">
      <c r="D259" s="372"/>
      <c r="E259" s="372"/>
      <c r="F259" s="372"/>
      <c r="G259" s="372"/>
      <c r="H259" s="372"/>
      <c r="I259" s="372"/>
    </row>
    <row r="260" spans="4:9" x14ac:dyDescent="0.15">
      <c r="D260" s="372"/>
      <c r="E260" s="372"/>
      <c r="F260" s="372"/>
      <c r="G260" s="372"/>
      <c r="H260" s="372"/>
      <c r="I260" s="372"/>
    </row>
    <row r="261" spans="4:9" x14ac:dyDescent="0.15">
      <c r="D261" s="372"/>
      <c r="E261" s="372"/>
      <c r="F261" s="372"/>
      <c r="G261" s="372"/>
      <c r="H261" s="372"/>
      <c r="I261" s="372"/>
    </row>
    <row r="262" spans="4:9" x14ac:dyDescent="0.15">
      <c r="D262" s="372"/>
      <c r="E262" s="372"/>
      <c r="F262" s="372"/>
      <c r="G262" s="372"/>
      <c r="H262" s="372"/>
      <c r="I262" s="372"/>
    </row>
    <row r="263" spans="4:9" x14ac:dyDescent="0.15">
      <c r="D263" s="372"/>
      <c r="E263" s="372"/>
      <c r="F263" s="372"/>
      <c r="G263" s="372"/>
      <c r="H263" s="372"/>
      <c r="I263" s="372"/>
    </row>
    <row r="264" spans="4:9" x14ac:dyDescent="0.15">
      <c r="D264" s="372"/>
      <c r="E264" s="372"/>
      <c r="F264" s="372"/>
      <c r="G264" s="372"/>
      <c r="H264" s="372"/>
      <c r="I264" s="372"/>
    </row>
    <row r="265" spans="4:9" x14ac:dyDescent="0.15">
      <c r="D265" s="372"/>
      <c r="E265" s="372"/>
      <c r="F265" s="372"/>
      <c r="G265" s="372"/>
      <c r="H265" s="372"/>
      <c r="I265" s="372"/>
    </row>
    <row r="266" spans="4:9" x14ac:dyDescent="0.15">
      <c r="D266" s="372"/>
      <c r="E266" s="372"/>
      <c r="F266" s="372"/>
      <c r="G266" s="372"/>
      <c r="H266" s="372"/>
      <c r="I266" s="372"/>
    </row>
    <row r="267" spans="4:9" x14ac:dyDescent="0.15">
      <c r="D267" s="372"/>
      <c r="E267" s="372"/>
      <c r="F267" s="372"/>
      <c r="G267" s="372"/>
      <c r="H267" s="372"/>
      <c r="I267" s="372"/>
    </row>
    <row r="268" spans="4:9" x14ac:dyDescent="0.15">
      <c r="D268" s="372"/>
      <c r="E268" s="372"/>
      <c r="F268" s="372"/>
      <c r="G268" s="372"/>
      <c r="H268" s="372"/>
      <c r="I268" s="372"/>
    </row>
    <row r="269" spans="4:9" x14ac:dyDescent="0.15">
      <c r="D269" s="372"/>
      <c r="E269" s="372"/>
      <c r="F269" s="372"/>
      <c r="G269" s="372"/>
      <c r="H269" s="372"/>
      <c r="I269" s="372"/>
    </row>
    <row r="270" spans="4:9" x14ac:dyDescent="0.15">
      <c r="D270" s="372"/>
      <c r="E270" s="372"/>
      <c r="F270" s="372"/>
      <c r="G270" s="372"/>
      <c r="H270" s="372"/>
      <c r="I270" s="372"/>
    </row>
    <row r="271" spans="4:9" x14ac:dyDescent="0.15">
      <c r="D271" s="372"/>
      <c r="E271" s="372"/>
      <c r="F271" s="372"/>
      <c r="G271" s="372"/>
      <c r="H271" s="372"/>
      <c r="I271" s="372"/>
    </row>
    <row r="272" spans="4:9" x14ac:dyDescent="0.15">
      <c r="D272" s="372"/>
      <c r="E272" s="372"/>
      <c r="F272" s="372"/>
      <c r="G272" s="372"/>
      <c r="H272" s="372"/>
      <c r="I272" s="372"/>
    </row>
    <row r="273" spans="4:9" x14ac:dyDescent="0.15">
      <c r="D273" s="372"/>
      <c r="E273" s="372"/>
      <c r="F273" s="372"/>
      <c r="G273" s="372"/>
      <c r="H273" s="372"/>
      <c r="I273" s="372"/>
    </row>
    <row r="274" spans="4:9" x14ac:dyDescent="0.15">
      <c r="D274" s="372"/>
      <c r="E274" s="372"/>
      <c r="F274" s="372"/>
      <c r="G274" s="372"/>
      <c r="H274" s="372"/>
      <c r="I274" s="372"/>
    </row>
    <row r="275" spans="4:9" x14ac:dyDescent="0.15">
      <c r="D275" s="372"/>
      <c r="E275" s="372"/>
      <c r="F275" s="372"/>
      <c r="G275" s="372"/>
      <c r="H275" s="372"/>
      <c r="I275" s="372"/>
    </row>
    <row r="276" spans="4:9" x14ac:dyDescent="0.15">
      <c r="D276" s="372"/>
      <c r="E276" s="372"/>
      <c r="F276" s="372"/>
      <c r="G276" s="372"/>
      <c r="H276" s="372"/>
      <c r="I276" s="372"/>
    </row>
    <row r="277" spans="4:9" x14ac:dyDescent="0.15">
      <c r="D277" s="372"/>
      <c r="E277" s="372"/>
      <c r="F277" s="372"/>
      <c r="G277" s="372"/>
      <c r="H277" s="372"/>
      <c r="I277" s="372"/>
    </row>
    <row r="278" spans="4:9" x14ac:dyDescent="0.15">
      <c r="D278" s="372"/>
      <c r="E278" s="372"/>
      <c r="F278" s="372"/>
      <c r="G278" s="372"/>
      <c r="H278" s="372"/>
      <c r="I278" s="372"/>
    </row>
    <row r="279" spans="4:9" x14ac:dyDescent="0.15">
      <c r="D279" s="372"/>
      <c r="E279" s="372"/>
      <c r="F279" s="372"/>
      <c r="G279" s="372"/>
      <c r="H279" s="372"/>
      <c r="I279" s="372"/>
    </row>
    <row r="280" spans="4:9" x14ac:dyDescent="0.15">
      <c r="D280" s="372"/>
      <c r="E280" s="372"/>
      <c r="F280" s="372"/>
      <c r="G280" s="372"/>
      <c r="H280" s="372"/>
      <c r="I280" s="372"/>
    </row>
    <row r="281" spans="4:9" x14ac:dyDescent="0.15">
      <c r="D281" s="372"/>
      <c r="E281" s="372"/>
      <c r="F281" s="372"/>
      <c r="G281" s="372"/>
      <c r="H281" s="372"/>
      <c r="I281" s="372"/>
    </row>
    <row r="282" spans="4:9" x14ac:dyDescent="0.15">
      <c r="D282" s="372"/>
      <c r="E282" s="372"/>
      <c r="F282" s="372"/>
      <c r="G282" s="372"/>
      <c r="H282" s="372"/>
      <c r="I282" s="372"/>
    </row>
    <row r="283" spans="4:9" x14ac:dyDescent="0.15">
      <c r="D283" s="372"/>
      <c r="E283" s="372"/>
      <c r="F283" s="372"/>
      <c r="G283" s="372"/>
      <c r="H283" s="372"/>
      <c r="I283" s="372"/>
    </row>
    <row r="284" spans="4:9" x14ac:dyDescent="0.15">
      <c r="D284" s="372"/>
      <c r="E284" s="372"/>
      <c r="F284" s="372"/>
      <c r="G284" s="372"/>
      <c r="H284" s="372"/>
      <c r="I284" s="372"/>
    </row>
    <row r="285" spans="4:9" x14ac:dyDescent="0.15">
      <c r="D285" s="372"/>
      <c r="E285" s="372"/>
      <c r="F285" s="372"/>
      <c r="G285" s="372"/>
      <c r="H285" s="372"/>
      <c r="I285" s="372"/>
    </row>
    <row r="286" spans="4:9" x14ac:dyDescent="0.15">
      <c r="D286" s="372"/>
      <c r="E286" s="372"/>
      <c r="F286" s="372"/>
      <c r="G286" s="372"/>
      <c r="H286" s="372"/>
      <c r="I286" s="372"/>
    </row>
    <row r="287" spans="4:9" x14ac:dyDescent="0.15">
      <c r="D287" s="372"/>
      <c r="E287" s="372"/>
      <c r="F287" s="372"/>
      <c r="G287" s="372"/>
      <c r="H287" s="372"/>
      <c r="I287" s="372"/>
    </row>
    <row r="288" spans="4:9" x14ac:dyDescent="0.15">
      <c r="D288" s="372"/>
      <c r="E288" s="372"/>
      <c r="F288" s="372"/>
      <c r="G288" s="372"/>
      <c r="H288" s="372"/>
      <c r="I288" s="372"/>
    </row>
    <row r="289" spans="4:9" x14ac:dyDescent="0.15">
      <c r="D289" s="372"/>
      <c r="E289" s="372"/>
      <c r="F289" s="372"/>
      <c r="G289" s="372"/>
      <c r="H289" s="372"/>
      <c r="I289" s="372"/>
    </row>
    <row r="290" spans="4:9" x14ac:dyDescent="0.15">
      <c r="D290" s="372"/>
      <c r="E290" s="372"/>
      <c r="F290" s="372"/>
      <c r="G290" s="372"/>
      <c r="H290" s="372"/>
      <c r="I290" s="372"/>
    </row>
    <row r="291" spans="4:9" x14ac:dyDescent="0.15">
      <c r="D291" s="372"/>
      <c r="E291" s="372"/>
      <c r="F291" s="372"/>
      <c r="G291" s="372"/>
      <c r="H291" s="372"/>
      <c r="I291" s="372"/>
    </row>
    <row r="292" spans="4:9" x14ac:dyDescent="0.15">
      <c r="D292" s="372"/>
      <c r="E292" s="372"/>
      <c r="F292" s="372"/>
      <c r="G292" s="372"/>
      <c r="H292" s="372"/>
      <c r="I292" s="372"/>
    </row>
    <row r="293" spans="4:9" x14ac:dyDescent="0.15">
      <c r="D293" s="372"/>
      <c r="E293" s="372"/>
      <c r="F293" s="372"/>
      <c r="G293" s="372"/>
      <c r="H293" s="372"/>
      <c r="I293" s="372"/>
    </row>
    <row r="294" spans="4:9" x14ac:dyDescent="0.15">
      <c r="D294" s="372"/>
      <c r="E294" s="372"/>
      <c r="F294" s="372"/>
      <c r="G294" s="372"/>
      <c r="H294" s="372"/>
      <c r="I294" s="372"/>
    </row>
    <row r="295" spans="4:9" x14ac:dyDescent="0.15">
      <c r="D295" s="372"/>
      <c r="E295" s="372"/>
      <c r="F295" s="372"/>
      <c r="G295" s="372"/>
      <c r="H295" s="372"/>
      <c r="I295" s="372"/>
    </row>
    <row r="296" spans="4:9" x14ac:dyDescent="0.15">
      <c r="D296" s="372"/>
      <c r="E296" s="372"/>
      <c r="F296" s="372"/>
      <c r="G296" s="372"/>
      <c r="H296" s="372"/>
      <c r="I296" s="372"/>
    </row>
    <row r="297" spans="4:9" x14ac:dyDescent="0.15">
      <c r="D297" s="372"/>
      <c r="E297" s="372"/>
      <c r="F297" s="372"/>
      <c r="G297" s="372"/>
      <c r="H297" s="372"/>
      <c r="I297" s="372"/>
    </row>
    <row r="298" spans="4:9" x14ac:dyDescent="0.15">
      <c r="D298" s="372"/>
      <c r="E298" s="372"/>
      <c r="F298" s="372"/>
      <c r="G298" s="372"/>
      <c r="H298" s="372"/>
      <c r="I298" s="372"/>
    </row>
    <row r="299" spans="4:9" x14ac:dyDescent="0.15">
      <c r="D299" s="372"/>
      <c r="E299" s="372"/>
      <c r="F299" s="372"/>
      <c r="G299" s="372"/>
      <c r="H299" s="372"/>
      <c r="I299" s="372"/>
    </row>
    <row r="300" spans="4:9" x14ac:dyDescent="0.15">
      <c r="D300" s="372"/>
      <c r="E300" s="372"/>
      <c r="F300" s="372"/>
      <c r="G300" s="372"/>
      <c r="H300" s="372"/>
      <c r="I300" s="372"/>
    </row>
    <row r="301" spans="4:9" x14ac:dyDescent="0.15">
      <c r="D301" s="372"/>
      <c r="E301" s="372"/>
      <c r="F301" s="372"/>
      <c r="G301" s="372"/>
      <c r="H301" s="372"/>
      <c r="I301" s="372"/>
    </row>
    <row r="302" spans="4:9" x14ac:dyDescent="0.15">
      <c r="D302" s="372"/>
      <c r="E302" s="372"/>
      <c r="F302" s="372"/>
      <c r="G302" s="372"/>
      <c r="H302" s="372"/>
      <c r="I302" s="372"/>
    </row>
    <row r="303" spans="4:9" x14ac:dyDescent="0.15">
      <c r="D303" s="372"/>
      <c r="E303" s="372"/>
      <c r="F303" s="372"/>
      <c r="G303" s="372"/>
      <c r="H303" s="372"/>
      <c r="I303" s="372"/>
    </row>
    <row r="304" spans="4:9" x14ac:dyDescent="0.15">
      <c r="D304" s="372"/>
      <c r="E304" s="372"/>
      <c r="F304" s="372"/>
      <c r="G304" s="372"/>
      <c r="H304" s="372"/>
      <c r="I304" s="372"/>
    </row>
    <row r="305" spans="4:9" x14ac:dyDescent="0.15">
      <c r="D305" s="372"/>
      <c r="E305" s="372"/>
      <c r="F305" s="372"/>
      <c r="G305" s="372"/>
      <c r="H305" s="372"/>
      <c r="I305" s="372"/>
    </row>
    <row r="306" spans="4:9" x14ac:dyDescent="0.15">
      <c r="D306" s="372"/>
      <c r="E306" s="372"/>
      <c r="F306" s="372"/>
      <c r="G306" s="372"/>
      <c r="H306" s="372"/>
      <c r="I306" s="372"/>
    </row>
    <row r="307" spans="4:9" x14ac:dyDescent="0.15">
      <c r="D307" s="372"/>
      <c r="E307" s="372"/>
      <c r="F307" s="372"/>
      <c r="G307" s="372"/>
      <c r="H307" s="372"/>
      <c r="I307" s="372"/>
    </row>
    <row r="308" spans="4:9" x14ac:dyDescent="0.15">
      <c r="D308" s="372"/>
      <c r="E308" s="372"/>
      <c r="F308" s="372"/>
      <c r="G308" s="372"/>
      <c r="H308" s="372"/>
      <c r="I308" s="372"/>
    </row>
    <row r="309" spans="4:9" x14ac:dyDescent="0.15">
      <c r="D309" s="372"/>
      <c r="E309" s="372"/>
      <c r="F309" s="372"/>
      <c r="G309" s="372"/>
      <c r="H309" s="372"/>
      <c r="I309" s="372"/>
    </row>
    <row r="310" spans="4:9" x14ac:dyDescent="0.15">
      <c r="D310" s="372"/>
      <c r="E310" s="372"/>
      <c r="F310" s="372"/>
      <c r="G310" s="372"/>
      <c r="H310" s="372"/>
      <c r="I310" s="372"/>
    </row>
    <row r="311" spans="4:9" x14ac:dyDescent="0.15">
      <c r="D311" s="372"/>
      <c r="E311" s="372"/>
      <c r="F311" s="372"/>
      <c r="G311" s="372"/>
      <c r="H311" s="372"/>
      <c r="I311" s="372"/>
    </row>
    <row r="312" spans="4:9" x14ac:dyDescent="0.15">
      <c r="D312" s="372"/>
      <c r="E312" s="372"/>
      <c r="F312" s="372"/>
      <c r="G312" s="372"/>
      <c r="H312" s="372"/>
      <c r="I312" s="372"/>
    </row>
    <row r="313" spans="4:9" x14ac:dyDescent="0.15">
      <c r="D313" s="372"/>
      <c r="E313" s="372"/>
      <c r="F313" s="372"/>
      <c r="G313" s="372"/>
      <c r="H313" s="372"/>
      <c r="I313" s="372"/>
    </row>
    <row r="314" spans="4:9" x14ac:dyDescent="0.15">
      <c r="D314" s="372"/>
      <c r="E314" s="372"/>
      <c r="F314" s="372"/>
      <c r="G314" s="372"/>
      <c r="H314" s="372"/>
      <c r="I314" s="372"/>
    </row>
    <row r="315" spans="4:9" x14ac:dyDescent="0.15">
      <c r="D315" s="372"/>
      <c r="E315" s="372"/>
      <c r="F315" s="372"/>
      <c r="G315" s="372"/>
      <c r="H315" s="372"/>
      <c r="I315" s="372"/>
    </row>
    <row r="316" spans="4:9" x14ac:dyDescent="0.15">
      <c r="D316" s="372"/>
      <c r="E316" s="372"/>
      <c r="F316" s="372"/>
      <c r="G316" s="372"/>
      <c r="H316" s="372"/>
      <c r="I316" s="372"/>
    </row>
    <row r="317" spans="4:9" x14ac:dyDescent="0.15">
      <c r="D317" s="372"/>
      <c r="E317" s="372"/>
      <c r="F317" s="372"/>
      <c r="G317" s="372"/>
      <c r="H317" s="372"/>
      <c r="I317" s="372"/>
    </row>
    <row r="318" spans="4:9" x14ac:dyDescent="0.15">
      <c r="D318" s="372"/>
      <c r="E318" s="372"/>
      <c r="F318" s="372"/>
      <c r="G318" s="372"/>
      <c r="H318" s="372"/>
      <c r="I318" s="372"/>
    </row>
    <row r="319" spans="4:9" x14ac:dyDescent="0.15">
      <c r="D319" s="372"/>
      <c r="E319" s="372"/>
      <c r="F319" s="372"/>
      <c r="G319" s="372"/>
      <c r="H319" s="372"/>
      <c r="I319" s="372"/>
    </row>
    <row r="320" spans="4:9" x14ac:dyDescent="0.15">
      <c r="D320" s="372"/>
      <c r="E320" s="372"/>
      <c r="F320" s="372"/>
      <c r="G320" s="372"/>
      <c r="H320" s="372"/>
      <c r="I320" s="372"/>
    </row>
    <row r="321" spans="4:9" x14ac:dyDescent="0.15">
      <c r="D321" s="372"/>
      <c r="E321" s="372"/>
      <c r="F321" s="372"/>
      <c r="G321" s="372"/>
      <c r="H321" s="372"/>
      <c r="I321" s="372"/>
    </row>
    <row r="322" spans="4:9" x14ac:dyDescent="0.15">
      <c r="D322" s="372"/>
      <c r="E322" s="372"/>
      <c r="F322" s="372"/>
      <c r="G322" s="372"/>
      <c r="H322" s="372"/>
      <c r="I322" s="372"/>
    </row>
    <row r="323" spans="4:9" x14ac:dyDescent="0.15">
      <c r="D323" s="372"/>
      <c r="E323" s="372"/>
      <c r="F323" s="372"/>
      <c r="G323" s="372"/>
      <c r="H323" s="372"/>
      <c r="I323" s="372"/>
    </row>
    <row r="324" spans="4:9" x14ac:dyDescent="0.15">
      <c r="D324" s="372"/>
      <c r="E324" s="372"/>
      <c r="F324" s="372"/>
      <c r="G324" s="372"/>
      <c r="H324" s="372"/>
      <c r="I324" s="372"/>
    </row>
    <row r="325" spans="4:9" x14ac:dyDescent="0.15">
      <c r="D325" s="372"/>
      <c r="E325" s="372"/>
      <c r="F325" s="372"/>
      <c r="G325" s="372"/>
      <c r="H325" s="372"/>
      <c r="I325" s="372"/>
    </row>
    <row r="326" spans="4:9" x14ac:dyDescent="0.15">
      <c r="D326" s="372"/>
      <c r="E326" s="372"/>
      <c r="F326" s="372"/>
      <c r="G326" s="372"/>
      <c r="H326" s="372"/>
      <c r="I326" s="372"/>
    </row>
    <row r="327" spans="4:9" x14ac:dyDescent="0.15">
      <c r="D327" s="372"/>
      <c r="E327" s="372"/>
      <c r="F327" s="372"/>
      <c r="G327" s="372"/>
      <c r="H327" s="372"/>
      <c r="I327" s="372"/>
    </row>
    <row r="328" spans="4:9" x14ac:dyDescent="0.15">
      <c r="D328" s="372"/>
      <c r="E328" s="372"/>
      <c r="F328" s="372"/>
      <c r="G328" s="372"/>
      <c r="H328" s="372"/>
      <c r="I328" s="372"/>
    </row>
    <row r="329" spans="4:9" x14ac:dyDescent="0.15">
      <c r="D329" s="372"/>
      <c r="E329" s="372"/>
      <c r="F329" s="372"/>
      <c r="G329" s="372"/>
      <c r="H329" s="372"/>
      <c r="I329" s="372"/>
    </row>
    <row r="330" spans="4:9" x14ac:dyDescent="0.15">
      <c r="D330" s="372"/>
      <c r="E330" s="372"/>
      <c r="F330" s="372"/>
      <c r="G330" s="372"/>
      <c r="H330" s="372"/>
      <c r="I330" s="372"/>
    </row>
    <row r="331" spans="4:9" x14ac:dyDescent="0.15">
      <c r="D331" s="372"/>
      <c r="E331" s="372"/>
      <c r="F331" s="372"/>
      <c r="G331" s="372"/>
      <c r="H331" s="372"/>
      <c r="I331" s="372"/>
    </row>
    <row r="332" spans="4:9" x14ac:dyDescent="0.15">
      <c r="D332" s="372"/>
      <c r="E332" s="372"/>
      <c r="F332" s="372"/>
      <c r="G332" s="372"/>
      <c r="H332" s="372"/>
      <c r="I332" s="372"/>
    </row>
    <row r="333" spans="4:9" x14ac:dyDescent="0.15">
      <c r="D333" s="372"/>
      <c r="E333" s="372"/>
      <c r="F333" s="372"/>
      <c r="G333" s="372"/>
      <c r="H333" s="372"/>
      <c r="I333" s="372"/>
    </row>
    <row r="334" spans="4:9" x14ac:dyDescent="0.15">
      <c r="D334" s="372"/>
      <c r="E334" s="372"/>
      <c r="F334" s="372"/>
      <c r="G334" s="372"/>
      <c r="H334" s="372"/>
      <c r="I334" s="372"/>
    </row>
    <row r="335" spans="4:9" x14ac:dyDescent="0.15">
      <c r="D335" s="372"/>
      <c r="E335" s="372"/>
      <c r="F335" s="372"/>
      <c r="G335" s="372"/>
      <c r="H335" s="372"/>
      <c r="I335" s="372"/>
    </row>
    <row r="336" spans="4:9" x14ac:dyDescent="0.15">
      <c r="D336" s="372"/>
      <c r="E336" s="372"/>
      <c r="F336" s="372"/>
      <c r="G336" s="372"/>
      <c r="H336" s="372"/>
      <c r="I336" s="372"/>
    </row>
    <row r="337" spans="4:9" x14ac:dyDescent="0.15">
      <c r="D337" s="372"/>
      <c r="E337" s="372"/>
      <c r="F337" s="372"/>
      <c r="G337" s="372"/>
      <c r="H337" s="372"/>
      <c r="I337" s="372"/>
    </row>
    <row r="338" spans="4:9" x14ac:dyDescent="0.15">
      <c r="D338" s="372"/>
      <c r="E338" s="372"/>
      <c r="F338" s="372"/>
      <c r="G338" s="372"/>
      <c r="H338" s="372"/>
      <c r="I338" s="372"/>
    </row>
    <row r="339" spans="4:9" x14ac:dyDescent="0.15">
      <c r="D339" s="372"/>
      <c r="E339" s="372"/>
      <c r="F339" s="372"/>
      <c r="G339" s="372"/>
      <c r="H339" s="372"/>
      <c r="I339" s="372"/>
    </row>
    <row r="340" spans="4:9" x14ac:dyDescent="0.15">
      <c r="D340" s="372"/>
      <c r="E340" s="372"/>
      <c r="F340" s="372"/>
      <c r="G340" s="372"/>
      <c r="H340" s="372"/>
      <c r="I340" s="372"/>
    </row>
    <row r="341" spans="4:9" x14ac:dyDescent="0.15">
      <c r="D341" s="372"/>
      <c r="E341" s="372"/>
      <c r="F341" s="372"/>
      <c r="G341" s="372"/>
      <c r="H341" s="372"/>
      <c r="I341" s="372"/>
    </row>
    <row r="342" spans="4:9" x14ac:dyDescent="0.15">
      <c r="D342" s="372"/>
      <c r="E342" s="372"/>
      <c r="F342" s="372"/>
      <c r="G342" s="372"/>
      <c r="H342" s="372"/>
      <c r="I342" s="372"/>
    </row>
    <row r="343" spans="4:9" x14ac:dyDescent="0.15">
      <c r="D343" s="372"/>
      <c r="E343" s="372"/>
      <c r="F343" s="372"/>
      <c r="G343" s="372"/>
      <c r="H343" s="372"/>
      <c r="I343" s="372"/>
    </row>
    <row r="344" spans="4:9" x14ac:dyDescent="0.15">
      <c r="D344" s="372"/>
      <c r="E344" s="372"/>
      <c r="F344" s="372"/>
      <c r="G344" s="372"/>
      <c r="H344" s="372"/>
      <c r="I344" s="372"/>
    </row>
    <row r="345" spans="4:9" x14ac:dyDescent="0.15">
      <c r="D345" s="372"/>
      <c r="E345" s="372"/>
      <c r="F345" s="372"/>
      <c r="G345" s="372"/>
      <c r="H345" s="372"/>
      <c r="I345" s="372"/>
    </row>
    <row r="346" spans="4:9" x14ac:dyDescent="0.15">
      <c r="D346" s="372"/>
      <c r="E346" s="372"/>
      <c r="F346" s="372"/>
      <c r="G346" s="372"/>
      <c r="H346" s="372"/>
      <c r="I346" s="372"/>
    </row>
    <row r="347" spans="4:9" x14ac:dyDescent="0.15">
      <c r="D347" s="372"/>
      <c r="E347" s="372"/>
      <c r="F347" s="372"/>
      <c r="G347" s="372"/>
      <c r="H347" s="372"/>
      <c r="I347" s="372"/>
    </row>
    <row r="348" spans="4:9" x14ac:dyDescent="0.15">
      <c r="D348" s="372"/>
      <c r="E348" s="372"/>
      <c r="F348" s="372"/>
      <c r="G348" s="372"/>
      <c r="H348" s="372"/>
      <c r="I348" s="372"/>
    </row>
    <row r="349" spans="4:9" x14ac:dyDescent="0.15">
      <c r="D349" s="372"/>
      <c r="E349" s="372"/>
      <c r="F349" s="372"/>
      <c r="G349" s="372"/>
      <c r="H349" s="372"/>
      <c r="I349" s="372"/>
    </row>
    <row r="350" spans="4:9" x14ac:dyDescent="0.15">
      <c r="D350" s="372"/>
      <c r="E350" s="372"/>
      <c r="F350" s="372"/>
      <c r="G350" s="372"/>
      <c r="H350" s="372"/>
      <c r="I350" s="372"/>
    </row>
    <row r="351" spans="4:9" x14ac:dyDescent="0.15">
      <c r="D351" s="372"/>
      <c r="E351" s="372"/>
      <c r="F351" s="372"/>
      <c r="G351" s="372"/>
      <c r="H351" s="372"/>
      <c r="I351" s="372"/>
    </row>
    <row r="352" spans="4:9" x14ac:dyDescent="0.15">
      <c r="D352" s="372"/>
      <c r="E352" s="372"/>
      <c r="F352" s="372"/>
      <c r="G352" s="372"/>
      <c r="H352" s="372"/>
      <c r="I352" s="372"/>
    </row>
    <row r="353" spans="4:9" x14ac:dyDescent="0.15">
      <c r="D353" s="372"/>
      <c r="E353" s="372"/>
      <c r="F353" s="372"/>
      <c r="G353" s="372"/>
      <c r="H353" s="372"/>
      <c r="I353" s="372"/>
    </row>
    <row r="354" spans="4:9" x14ac:dyDescent="0.15">
      <c r="D354" s="372"/>
      <c r="E354" s="372"/>
      <c r="F354" s="372"/>
      <c r="G354" s="372"/>
      <c r="H354" s="372"/>
      <c r="I354" s="372"/>
    </row>
    <row r="355" spans="4:9" x14ac:dyDescent="0.15">
      <c r="D355" s="372"/>
      <c r="E355" s="372"/>
      <c r="F355" s="372"/>
      <c r="G355" s="372"/>
      <c r="H355" s="372"/>
      <c r="I355" s="372"/>
    </row>
    <row r="356" spans="4:9" x14ac:dyDescent="0.15">
      <c r="D356" s="372"/>
      <c r="E356" s="372"/>
      <c r="F356" s="372"/>
      <c r="G356" s="372"/>
      <c r="H356" s="372"/>
      <c r="I356" s="372"/>
    </row>
    <row r="357" spans="4:9" x14ac:dyDescent="0.15">
      <c r="D357" s="372"/>
      <c r="E357" s="372"/>
      <c r="F357" s="372"/>
      <c r="G357" s="372"/>
      <c r="H357" s="372"/>
      <c r="I357" s="372"/>
    </row>
    <row r="358" spans="4:9" x14ac:dyDescent="0.15">
      <c r="D358" s="372"/>
      <c r="E358" s="372"/>
      <c r="F358" s="372"/>
      <c r="G358" s="372"/>
      <c r="H358" s="372"/>
      <c r="I358" s="372"/>
    </row>
    <row r="359" spans="4:9" x14ac:dyDescent="0.15">
      <c r="D359" s="372"/>
      <c r="E359" s="372"/>
      <c r="F359" s="372"/>
      <c r="G359" s="372"/>
      <c r="H359" s="372"/>
      <c r="I359" s="372"/>
    </row>
    <row r="360" spans="4:9" x14ac:dyDescent="0.15">
      <c r="D360" s="372"/>
      <c r="E360" s="372"/>
      <c r="F360" s="372"/>
      <c r="G360" s="372"/>
      <c r="H360" s="372"/>
      <c r="I360" s="372"/>
    </row>
    <row r="361" spans="4:9" x14ac:dyDescent="0.15">
      <c r="D361" s="372"/>
      <c r="E361" s="372"/>
      <c r="F361" s="372"/>
      <c r="G361" s="372"/>
      <c r="H361" s="372"/>
      <c r="I361" s="372"/>
    </row>
    <row r="362" spans="4:9" x14ac:dyDescent="0.15">
      <c r="D362" s="372"/>
      <c r="E362" s="372"/>
      <c r="F362" s="372"/>
      <c r="G362" s="372"/>
      <c r="H362" s="372"/>
      <c r="I362" s="372"/>
    </row>
    <row r="363" spans="4:9" x14ac:dyDescent="0.15">
      <c r="D363" s="372"/>
      <c r="E363" s="372"/>
      <c r="F363" s="372"/>
      <c r="G363" s="372"/>
      <c r="H363" s="372"/>
      <c r="I363" s="372"/>
    </row>
    <row r="364" spans="4:9" x14ac:dyDescent="0.15">
      <c r="D364" s="372"/>
      <c r="E364" s="372"/>
      <c r="F364" s="372"/>
      <c r="G364" s="372"/>
      <c r="H364" s="372"/>
      <c r="I364" s="372"/>
    </row>
    <row r="365" spans="4:9" x14ac:dyDescent="0.15">
      <c r="D365" s="372"/>
      <c r="E365" s="372"/>
      <c r="F365" s="372"/>
      <c r="G365" s="372"/>
      <c r="H365" s="372"/>
      <c r="I365" s="372"/>
    </row>
    <row r="366" spans="4:9" x14ac:dyDescent="0.15">
      <c r="D366" s="372"/>
      <c r="E366" s="372"/>
      <c r="F366" s="372"/>
      <c r="G366" s="372"/>
      <c r="H366" s="372"/>
      <c r="I366" s="372"/>
    </row>
    <row r="367" spans="4:9" x14ac:dyDescent="0.15">
      <c r="D367" s="372"/>
      <c r="E367" s="372"/>
      <c r="F367" s="372"/>
      <c r="G367" s="372"/>
      <c r="H367" s="372"/>
      <c r="I367" s="372"/>
    </row>
    <row r="368" spans="4:9" x14ac:dyDescent="0.15">
      <c r="D368" s="372"/>
      <c r="E368" s="372"/>
      <c r="F368" s="372"/>
      <c r="G368" s="372"/>
      <c r="H368" s="372"/>
      <c r="I368" s="372"/>
    </row>
    <row r="369" spans="4:9" x14ac:dyDescent="0.15">
      <c r="D369" s="372"/>
      <c r="E369" s="372"/>
      <c r="F369" s="372"/>
      <c r="G369" s="372"/>
      <c r="H369" s="372"/>
      <c r="I369" s="372"/>
    </row>
    <row r="370" spans="4:9" x14ac:dyDescent="0.15">
      <c r="D370" s="372"/>
      <c r="E370" s="372"/>
      <c r="F370" s="372"/>
      <c r="G370" s="372"/>
      <c r="H370" s="372"/>
      <c r="I370" s="372"/>
    </row>
    <row r="371" spans="4:9" x14ac:dyDescent="0.15">
      <c r="D371" s="372"/>
      <c r="E371" s="372"/>
      <c r="F371" s="372"/>
      <c r="G371" s="372"/>
      <c r="H371" s="372"/>
      <c r="I371" s="372"/>
    </row>
    <row r="372" spans="4:9" x14ac:dyDescent="0.15">
      <c r="D372" s="372"/>
      <c r="E372" s="372"/>
      <c r="F372" s="372"/>
      <c r="G372" s="372"/>
      <c r="H372" s="372"/>
      <c r="I372" s="372"/>
    </row>
    <row r="373" spans="4:9" x14ac:dyDescent="0.15">
      <c r="D373" s="372"/>
      <c r="E373" s="372"/>
      <c r="F373" s="372"/>
      <c r="G373" s="372"/>
      <c r="H373" s="372"/>
      <c r="I373" s="372"/>
    </row>
    <row r="374" spans="4:9" x14ac:dyDescent="0.15">
      <c r="D374" s="372"/>
      <c r="E374" s="372"/>
      <c r="F374" s="372"/>
      <c r="G374" s="372"/>
      <c r="H374" s="372"/>
      <c r="I374" s="372"/>
    </row>
    <row r="375" spans="4:9" x14ac:dyDescent="0.15">
      <c r="D375" s="372"/>
      <c r="E375" s="372"/>
      <c r="F375" s="372"/>
      <c r="G375" s="372"/>
      <c r="H375" s="372"/>
      <c r="I375" s="372"/>
    </row>
    <row r="376" spans="4:9" x14ac:dyDescent="0.15">
      <c r="D376" s="372"/>
      <c r="E376" s="372"/>
      <c r="F376" s="372"/>
      <c r="G376" s="372"/>
      <c r="H376" s="372"/>
      <c r="I376" s="372"/>
    </row>
    <row r="377" spans="4:9" x14ac:dyDescent="0.15">
      <c r="D377" s="372"/>
      <c r="E377" s="372"/>
      <c r="F377" s="372"/>
      <c r="G377" s="372"/>
      <c r="H377" s="372"/>
      <c r="I377" s="372"/>
    </row>
    <row r="378" spans="4:9" x14ac:dyDescent="0.15">
      <c r="D378" s="372"/>
      <c r="E378" s="372"/>
      <c r="F378" s="372"/>
      <c r="G378" s="372"/>
      <c r="H378" s="372"/>
      <c r="I378" s="372"/>
    </row>
    <row r="379" spans="4:9" x14ac:dyDescent="0.15">
      <c r="D379" s="372"/>
      <c r="E379" s="372"/>
      <c r="F379" s="372"/>
      <c r="G379" s="372"/>
      <c r="H379" s="372"/>
      <c r="I379" s="372"/>
    </row>
    <row r="380" spans="4:9" x14ac:dyDescent="0.15">
      <c r="D380" s="372"/>
      <c r="E380" s="372"/>
      <c r="F380" s="372"/>
      <c r="G380" s="372"/>
      <c r="H380" s="372"/>
      <c r="I380" s="372"/>
    </row>
    <row r="381" spans="4:9" x14ac:dyDescent="0.15">
      <c r="D381" s="372"/>
      <c r="E381" s="372"/>
      <c r="F381" s="372"/>
      <c r="G381" s="372"/>
      <c r="H381" s="372"/>
      <c r="I381" s="372"/>
    </row>
    <row r="382" spans="4:9" x14ac:dyDescent="0.15">
      <c r="D382" s="372"/>
      <c r="E382" s="372"/>
      <c r="F382" s="372"/>
      <c r="G382" s="372"/>
      <c r="H382" s="372"/>
      <c r="I382" s="372"/>
    </row>
    <row r="383" spans="4:9" x14ac:dyDescent="0.15">
      <c r="D383" s="372"/>
      <c r="E383" s="372"/>
      <c r="F383" s="372"/>
      <c r="G383" s="372"/>
      <c r="H383" s="372"/>
      <c r="I383" s="372"/>
    </row>
    <row r="384" spans="4:9" x14ac:dyDescent="0.15">
      <c r="D384" s="372"/>
      <c r="E384" s="372"/>
      <c r="F384" s="372"/>
      <c r="G384" s="372"/>
      <c r="H384" s="372"/>
      <c r="I384" s="372"/>
    </row>
    <row r="385" spans="4:9" x14ac:dyDescent="0.15">
      <c r="D385" s="372"/>
      <c r="E385" s="372"/>
      <c r="F385" s="372"/>
      <c r="G385" s="372"/>
      <c r="H385" s="372"/>
      <c r="I385" s="372"/>
    </row>
    <row r="386" spans="4:9" x14ac:dyDescent="0.15">
      <c r="D386" s="372"/>
      <c r="E386" s="372"/>
      <c r="F386" s="372"/>
      <c r="G386" s="372"/>
      <c r="H386" s="372"/>
      <c r="I386" s="372"/>
    </row>
    <row r="387" spans="4:9" x14ac:dyDescent="0.15">
      <c r="D387" s="372"/>
      <c r="E387" s="372"/>
      <c r="F387" s="372"/>
      <c r="G387" s="372"/>
      <c r="H387" s="372"/>
      <c r="I387" s="372"/>
    </row>
    <row r="388" spans="4:9" x14ac:dyDescent="0.15">
      <c r="D388" s="372"/>
      <c r="E388" s="372"/>
      <c r="F388" s="372"/>
      <c r="G388" s="372"/>
      <c r="H388" s="372"/>
      <c r="I388" s="372"/>
    </row>
    <row r="389" spans="4:9" x14ac:dyDescent="0.15">
      <c r="D389" s="372"/>
      <c r="E389" s="372"/>
      <c r="F389" s="372"/>
      <c r="G389" s="372"/>
      <c r="H389" s="372"/>
      <c r="I389" s="372"/>
    </row>
    <row r="390" spans="4:9" x14ac:dyDescent="0.15">
      <c r="D390" s="372"/>
      <c r="E390" s="372"/>
      <c r="F390" s="372"/>
      <c r="G390" s="372"/>
      <c r="H390" s="372"/>
      <c r="I390" s="372"/>
    </row>
    <row r="391" spans="4:9" x14ac:dyDescent="0.15">
      <c r="D391" s="372"/>
      <c r="E391" s="372"/>
      <c r="F391" s="372"/>
      <c r="G391" s="372"/>
      <c r="H391" s="372"/>
      <c r="I391" s="372"/>
    </row>
    <row r="392" spans="4:9" x14ac:dyDescent="0.15">
      <c r="D392" s="372"/>
      <c r="E392" s="372"/>
      <c r="F392" s="372"/>
      <c r="G392" s="372"/>
      <c r="H392" s="372"/>
      <c r="I392" s="372"/>
    </row>
    <row r="393" spans="4:9" x14ac:dyDescent="0.15">
      <c r="D393" s="372"/>
      <c r="E393" s="372"/>
      <c r="F393" s="372"/>
      <c r="G393" s="372"/>
      <c r="H393" s="372"/>
      <c r="I393" s="372"/>
    </row>
    <row r="394" spans="4:9" x14ac:dyDescent="0.15">
      <c r="D394" s="372"/>
      <c r="E394" s="372"/>
      <c r="F394" s="372"/>
      <c r="G394" s="372"/>
      <c r="H394" s="372"/>
      <c r="I394" s="372"/>
    </row>
    <row r="395" spans="4:9" x14ac:dyDescent="0.15">
      <c r="D395" s="372"/>
      <c r="E395" s="372"/>
      <c r="F395" s="372"/>
      <c r="G395" s="372"/>
      <c r="H395" s="372"/>
      <c r="I395" s="372"/>
    </row>
    <row r="396" spans="4:9" x14ac:dyDescent="0.15">
      <c r="D396" s="372"/>
      <c r="E396" s="372"/>
      <c r="F396" s="372"/>
      <c r="G396" s="372"/>
      <c r="H396" s="372"/>
      <c r="I396" s="372"/>
    </row>
    <row r="397" spans="4:9" x14ac:dyDescent="0.15">
      <c r="D397" s="372"/>
      <c r="E397" s="372"/>
      <c r="F397" s="372"/>
      <c r="G397" s="372"/>
      <c r="H397" s="372"/>
      <c r="I397" s="372"/>
    </row>
    <row r="398" spans="4:9" x14ac:dyDescent="0.15">
      <c r="D398" s="372"/>
      <c r="E398" s="372"/>
      <c r="F398" s="372"/>
      <c r="G398" s="372"/>
      <c r="H398" s="372"/>
      <c r="I398" s="372"/>
    </row>
    <row r="399" spans="4:9" x14ac:dyDescent="0.15">
      <c r="D399" s="372"/>
      <c r="E399" s="372"/>
      <c r="F399" s="372"/>
      <c r="G399" s="372"/>
      <c r="H399" s="372"/>
      <c r="I399" s="372"/>
    </row>
    <row r="400" spans="4:9" x14ac:dyDescent="0.15">
      <c r="D400" s="372"/>
      <c r="E400" s="372"/>
      <c r="F400" s="372"/>
      <c r="G400" s="372"/>
      <c r="H400" s="372"/>
      <c r="I400" s="372"/>
    </row>
    <row r="401" spans="4:9" x14ac:dyDescent="0.15">
      <c r="D401" s="372"/>
      <c r="E401" s="372"/>
      <c r="F401" s="372"/>
      <c r="G401" s="372"/>
      <c r="H401" s="372"/>
      <c r="I401" s="372"/>
    </row>
    <row r="402" spans="4:9" x14ac:dyDescent="0.15">
      <c r="D402" s="372"/>
      <c r="E402" s="372"/>
      <c r="F402" s="372"/>
      <c r="G402" s="372"/>
      <c r="H402" s="372"/>
      <c r="I402" s="372"/>
    </row>
    <row r="403" spans="4:9" x14ac:dyDescent="0.15">
      <c r="D403" s="372"/>
      <c r="E403" s="372"/>
      <c r="F403" s="372"/>
      <c r="G403" s="372"/>
      <c r="H403" s="372"/>
      <c r="I403" s="372"/>
    </row>
    <row r="404" spans="4:9" x14ac:dyDescent="0.15">
      <c r="D404" s="372"/>
      <c r="E404" s="372"/>
      <c r="F404" s="372"/>
      <c r="G404" s="372"/>
      <c r="H404" s="372"/>
      <c r="I404" s="372"/>
    </row>
    <row r="405" spans="4:9" x14ac:dyDescent="0.15">
      <c r="D405" s="372"/>
      <c r="E405" s="372"/>
      <c r="F405" s="372"/>
      <c r="G405" s="372"/>
      <c r="H405" s="372"/>
      <c r="I405" s="372"/>
    </row>
    <row r="406" spans="4:9" x14ac:dyDescent="0.15">
      <c r="D406" s="372"/>
      <c r="E406" s="372"/>
      <c r="F406" s="372"/>
      <c r="G406" s="372"/>
      <c r="H406" s="372"/>
      <c r="I406" s="372"/>
    </row>
    <row r="407" spans="4:9" x14ac:dyDescent="0.15">
      <c r="D407" s="372"/>
      <c r="E407" s="372"/>
      <c r="F407" s="372"/>
      <c r="G407" s="372"/>
      <c r="H407" s="372"/>
      <c r="I407" s="372"/>
    </row>
    <row r="408" spans="4:9" x14ac:dyDescent="0.15">
      <c r="D408" s="372"/>
      <c r="E408" s="372"/>
      <c r="F408" s="372"/>
      <c r="G408" s="372"/>
      <c r="H408" s="372"/>
      <c r="I408" s="372"/>
    </row>
    <row r="409" spans="4:9" x14ac:dyDescent="0.15">
      <c r="D409" s="372"/>
      <c r="E409" s="372"/>
      <c r="F409" s="372"/>
      <c r="G409" s="372"/>
      <c r="H409" s="372"/>
      <c r="I409" s="372"/>
    </row>
    <row r="410" spans="4:9" x14ac:dyDescent="0.15">
      <c r="D410" s="372"/>
      <c r="E410" s="372"/>
      <c r="F410" s="372"/>
      <c r="G410" s="372"/>
      <c r="H410" s="372"/>
      <c r="I410" s="372"/>
    </row>
    <row r="411" spans="4:9" x14ac:dyDescent="0.15">
      <c r="D411" s="372"/>
      <c r="E411" s="372"/>
      <c r="F411" s="372"/>
      <c r="G411" s="372"/>
      <c r="H411" s="372"/>
      <c r="I411" s="372"/>
    </row>
    <row r="412" spans="4:9" x14ac:dyDescent="0.15">
      <c r="D412" s="372"/>
      <c r="E412" s="372"/>
      <c r="F412" s="372"/>
      <c r="G412" s="372"/>
      <c r="H412" s="372"/>
      <c r="I412" s="372"/>
    </row>
    <row r="413" spans="4:9" x14ac:dyDescent="0.15">
      <c r="D413" s="372"/>
      <c r="E413" s="372"/>
      <c r="F413" s="372"/>
      <c r="G413" s="372"/>
      <c r="H413" s="372"/>
      <c r="I413" s="372"/>
    </row>
    <row r="414" spans="4:9" x14ac:dyDescent="0.15">
      <c r="D414" s="372"/>
      <c r="E414" s="372"/>
      <c r="F414" s="372"/>
      <c r="G414" s="372"/>
      <c r="H414" s="372"/>
      <c r="I414" s="372"/>
    </row>
    <row r="415" spans="4:9" x14ac:dyDescent="0.15">
      <c r="D415" s="372"/>
      <c r="E415" s="372"/>
      <c r="F415" s="372"/>
      <c r="G415" s="372"/>
      <c r="H415" s="372"/>
      <c r="I415" s="372"/>
    </row>
    <row r="416" spans="4:9" x14ac:dyDescent="0.15">
      <c r="D416" s="372"/>
      <c r="E416" s="372"/>
      <c r="F416" s="372"/>
      <c r="G416" s="372"/>
      <c r="H416" s="372"/>
      <c r="I416" s="372"/>
    </row>
    <row r="417" spans="4:9" x14ac:dyDescent="0.15">
      <c r="D417" s="372"/>
      <c r="E417" s="372"/>
      <c r="F417" s="372"/>
      <c r="G417" s="372"/>
      <c r="H417" s="372"/>
      <c r="I417" s="372"/>
    </row>
    <row r="418" spans="4:9" x14ac:dyDescent="0.15">
      <c r="D418" s="372"/>
      <c r="E418" s="372"/>
      <c r="F418" s="372"/>
      <c r="G418" s="372"/>
      <c r="H418" s="372"/>
      <c r="I418" s="372"/>
    </row>
    <row r="419" spans="4:9" x14ac:dyDescent="0.15">
      <c r="D419" s="372"/>
      <c r="E419" s="372"/>
      <c r="F419" s="372"/>
      <c r="G419" s="372"/>
      <c r="H419" s="372"/>
      <c r="I419" s="372"/>
    </row>
    <row r="420" spans="4:9" x14ac:dyDescent="0.15">
      <c r="D420" s="372"/>
      <c r="E420" s="372"/>
      <c r="F420" s="372"/>
      <c r="G420" s="372"/>
      <c r="H420" s="372"/>
      <c r="I420" s="372"/>
    </row>
    <row r="421" spans="4:9" x14ac:dyDescent="0.15">
      <c r="D421" s="372"/>
      <c r="E421" s="372"/>
      <c r="F421" s="372"/>
      <c r="G421" s="372"/>
      <c r="H421" s="372"/>
      <c r="I421" s="372"/>
    </row>
    <row r="422" spans="4:9" x14ac:dyDescent="0.15">
      <c r="D422" s="372"/>
      <c r="E422" s="372"/>
      <c r="F422" s="372"/>
      <c r="G422" s="372"/>
      <c r="H422" s="372"/>
      <c r="I422" s="372"/>
    </row>
    <row r="423" spans="4:9" x14ac:dyDescent="0.15">
      <c r="D423" s="372"/>
      <c r="E423" s="372"/>
      <c r="F423" s="372"/>
      <c r="G423" s="372"/>
      <c r="H423" s="372"/>
      <c r="I423" s="372"/>
    </row>
    <row r="424" spans="4:9" x14ac:dyDescent="0.15">
      <c r="D424" s="372"/>
      <c r="E424" s="372"/>
      <c r="F424" s="372"/>
      <c r="G424" s="372"/>
      <c r="H424" s="372"/>
      <c r="I424" s="372"/>
    </row>
    <row r="425" spans="4:9" x14ac:dyDescent="0.15">
      <c r="D425" s="372"/>
      <c r="E425" s="372"/>
      <c r="F425" s="372"/>
      <c r="G425" s="372"/>
      <c r="H425" s="372"/>
      <c r="I425" s="372"/>
    </row>
    <row r="426" spans="4:9" x14ac:dyDescent="0.15">
      <c r="D426" s="372"/>
      <c r="E426" s="372"/>
      <c r="F426" s="372"/>
      <c r="G426" s="372"/>
      <c r="H426" s="372"/>
      <c r="I426" s="372"/>
    </row>
    <row r="427" spans="4:9" x14ac:dyDescent="0.15">
      <c r="D427" s="372"/>
      <c r="E427" s="372"/>
      <c r="F427" s="372"/>
      <c r="G427" s="372"/>
      <c r="H427" s="372"/>
      <c r="I427" s="372"/>
    </row>
    <row r="428" spans="4:9" x14ac:dyDescent="0.15">
      <c r="D428" s="372"/>
      <c r="E428" s="372"/>
      <c r="F428" s="372"/>
      <c r="G428" s="372"/>
      <c r="H428" s="372"/>
      <c r="I428" s="372"/>
    </row>
    <row r="429" spans="4:9" x14ac:dyDescent="0.15">
      <c r="D429" s="372"/>
      <c r="E429" s="372"/>
      <c r="F429" s="372"/>
      <c r="G429" s="372"/>
      <c r="H429" s="372"/>
      <c r="I429" s="372"/>
    </row>
    <row r="430" spans="4:9" x14ac:dyDescent="0.15">
      <c r="D430" s="372"/>
      <c r="E430" s="372"/>
      <c r="F430" s="372"/>
      <c r="G430" s="372"/>
      <c r="H430" s="372"/>
      <c r="I430" s="372"/>
    </row>
    <row r="431" spans="4:9" x14ac:dyDescent="0.15">
      <c r="D431" s="372"/>
      <c r="E431" s="372"/>
      <c r="F431" s="372"/>
      <c r="G431" s="372"/>
      <c r="H431" s="372"/>
      <c r="I431" s="372"/>
    </row>
    <row r="432" spans="4:9" x14ac:dyDescent="0.15">
      <c r="D432" s="372"/>
      <c r="E432" s="372"/>
      <c r="F432" s="372"/>
      <c r="G432" s="372"/>
      <c r="H432" s="372"/>
      <c r="I432" s="372"/>
    </row>
    <row r="433" spans="4:9" x14ac:dyDescent="0.15">
      <c r="D433" s="372"/>
      <c r="E433" s="372"/>
      <c r="F433" s="372"/>
      <c r="G433" s="372"/>
      <c r="H433" s="372"/>
      <c r="I433" s="372"/>
    </row>
    <row r="434" spans="4:9" x14ac:dyDescent="0.15">
      <c r="D434" s="372"/>
      <c r="E434" s="372"/>
      <c r="F434" s="372"/>
      <c r="G434" s="372"/>
      <c r="H434" s="372"/>
      <c r="I434" s="372"/>
    </row>
    <row r="435" spans="4:9" x14ac:dyDescent="0.15">
      <c r="D435" s="372"/>
      <c r="E435" s="372"/>
      <c r="F435" s="372"/>
      <c r="G435" s="372"/>
      <c r="H435" s="372"/>
      <c r="I435" s="372"/>
    </row>
    <row r="436" spans="4:9" x14ac:dyDescent="0.15">
      <c r="D436" s="372"/>
      <c r="E436" s="372"/>
      <c r="F436" s="372"/>
      <c r="G436" s="372"/>
      <c r="H436" s="372"/>
      <c r="I436" s="372"/>
    </row>
    <row r="437" spans="4:9" x14ac:dyDescent="0.15">
      <c r="D437" s="372"/>
      <c r="E437" s="372"/>
      <c r="F437" s="372"/>
      <c r="G437" s="372"/>
      <c r="H437" s="372"/>
      <c r="I437" s="372"/>
    </row>
    <row r="438" spans="4:9" x14ac:dyDescent="0.15">
      <c r="D438" s="372"/>
      <c r="E438" s="372"/>
      <c r="F438" s="372"/>
      <c r="G438" s="372"/>
      <c r="H438" s="372"/>
      <c r="I438" s="372"/>
    </row>
    <row r="439" spans="4:9" x14ac:dyDescent="0.15">
      <c r="D439" s="372"/>
      <c r="E439" s="372"/>
      <c r="F439" s="372"/>
      <c r="G439" s="372"/>
      <c r="H439" s="372"/>
      <c r="I439" s="372"/>
    </row>
    <row r="440" spans="4:9" x14ac:dyDescent="0.15">
      <c r="D440" s="372"/>
      <c r="E440" s="372"/>
      <c r="F440" s="372"/>
      <c r="G440" s="372"/>
      <c r="H440" s="372"/>
      <c r="I440" s="372"/>
    </row>
    <row r="441" spans="4:9" x14ac:dyDescent="0.15">
      <c r="D441" s="372"/>
      <c r="E441" s="372"/>
      <c r="F441" s="372"/>
      <c r="G441" s="372"/>
      <c r="H441" s="372"/>
      <c r="I441" s="372"/>
    </row>
    <row r="442" spans="4:9" x14ac:dyDescent="0.15">
      <c r="D442" s="372"/>
      <c r="E442" s="372"/>
      <c r="F442" s="372"/>
      <c r="G442" s="372"/>
      <c r="H442" s="372"/>
      <c r="I442" s="372"/>
    </row>
    <row r="443" spans="4:9" x14ac:dyDescent="0.15">
      <c r="D443" s="372"/>
      <c r="E443" s="372"/>
      <c r="F443" s="372"/>
      <c r="G443" s="372"/>
      <c r="H443" s="372"/>
      <c r="I443" s="372"/>
    </row>
    <row r="444" spans="4:9" x14ac:dyDescent="0.15">
      <c r="D444" s="372"/>
      <c r="E444" s="372"/>
      <c r="F444" s="372"/>
      <c r="G444" s="372"/>
      <c r="H444" s="372"/>
      <c r="I444" s="372"/>
    </row>
    <row r="445" spans="4:9" x14ac:dyDescent="0.15">
      <c r="D445" s="372"/>
      <c r="E445" s="372"/>
      <c r="F445" s="372"/>
      <c r="G445" s="372"/>
      <c r="H445" s="372"/>
      <c r="I445" s="372"/>
    </row>
    <row r="446" spans="4:9" x14ac:dyDescent="0.15">
      <c r="D446" s="372"/>
      <c r="E446" s="372"/>
      <c r="F446" s="372"/>
      <c r="G446" s="372"/>
      <c r="H446" s="372"/>
      <c r="I446" s="372"/>
    </row>
    <row r="447" spans="4:9" x14ac:dyDescent="0.15">
      <c r="D447" s="372"/>
      <c r="E447" s="372"/>
      <c r="F447" s="372"/>
      <c r="G447" s="372"/>
      <c r="H447" s="372"/>
      <c r="I447" s="372"/>
    </row>
    <row r="448" spans="4:9" x14ac:dyDescent="0.15">
      <c r="D448" s="372"/>
      <c r="E448" s="372"/>
      <c r="F448" s="372"/>
      <c r="G448" s="372"/>
      <c r="H448" s="372"/>
      <c r="I448" s="372"/>
    </row>
    <row r="449" spans="4:9" x14ac:dyDescent="0.15">
      <c r="D449" s="372"/>
      <c r="E449" s="372"/>
      <c r="F449" s="372"/>
      <c r="G449" s="372"/>
      <c r="H449" s="372"/>
      <c r="I449" s="372"/>
    </row>
    <row r="450" spans="4:9" x14ac:dyDescent="0.15">
      <c r="D450" s="372"/>
      <c r="E450" s="372"/>
      <c r="F450" s="372"/>
      <c r="G450" s="372"/>
      <c r="H450" s="372"/>
      <c r="I450" s="372"/>
    </row>
    <row r="451" spans="4:9" x14ac:dyDescent="0.15">
      <c r="D451" s="372"/>
      <c r="E451" s="372"/>
      <c r="F451" s="372"/>
      <c r="G451" s="372"/>
      <c r="H451" s="372"/>
      <c r="I451" s="372"/>
    </row>
    <row r="452" spans="4:9" x14ac:dyDescent="0.15">
      <c r="D452" s="372"/>
      <c r="E452" s="372"/>
      <c r="F452" s="372"/>
      <c r="G452" s="372"/>
      <c r="H452" s="372"/>
      <c r="I452" s="372"/>
    </row>
    <row r="453" spans="4:9" x14ac:dyDescent="0.15">
      <c r="D453" s="372"/>
      <c r="E453" s="372"/>
      <c r="F453" s="372"/>
      <c r="G453" s="372"/>
      <c r="H453" s="372"/>
      <c r="I453" s="372"/>
    </row>
    <row r="454" spans="4:9" x14ac:dyDescent="0.15">
      <c r="D454" s="372"/>
      <c r="E454" s="372"/>
      <c r="F454" s="372"/>
      <c r="G454" s="372"/>
      <c r="H454" s="372"/>
      <c r="I454" s="372"/>
    </row>
    <row r="455" spans="4:9" x14ac:dyDescent="0.15">
      <c r="D455" s="372"/>
      <c r="E455" s="372"/>
      <c r="F455" s="372"/>
      <c r="G455" s="372"/>
      <c r="H455" s="372"/>
      <c r="I455" s="372"/>
    </row>
    <row r="456" spans="4:9" x14ac:dyDescent="0.15">
      <c r="D456" s="372"/>
      <c r="E456" s="372"/>
      <c r="F456" s="372"/>
      <c r="G456" s="372"/>
      <c r="H456" s="372"/>
      <c r="I456" s="372"/>
    </row>
    <row r="457" spans="4:9" x14ac:dyDescent="0.15">
      <c r="D457" s="372"/>
      <c r="E457" s="372"/>
      <c r="F457" s="372"/>
      <c r="G457" s="372"/>
      <c r="H457" s="372"/>
      <c r="I457" s="372"/>
    </row>
    <row r="458" spans="4:9" x14ac:dyDescent="0.15">
      <c r="D458" s="372"/>
      <c r="E458" s="372"/>
      <c r="F458" s="372"/>
      <c r="G458" s="372"/>
      <c r="H458" s="372"/>
      <c r="I458" s="372"/>
    </row>
    <row r="459" spans="4:9" x14ac:dyDescent="0.15">
      <c r="D459" s="372"/>
      <c r="E459" s="372"/>
      <c r="F459" s="372"/>
      <c r="G459" s="372"/>
      <c r="H459" s="372"/>
      <c r="I459" s="372"/>
    </row>
    <row r="460" spans="4:9" x14ac:dyDescent="0.15">
      <c r="D460" s="372"/>
      <c r="E460" s="372"/>
      <c r="F460" s="372"/>
      <c r="G460" s="372"/>
      <c r="H460" s="372"/>
      <c r="I460" s="372"/>
    </row>
    <row r="461" spans="4:9" x14ac:dyDescent="0.15">
      <c r="D461" s="372"/>
      <c r="E461" s="372"/>
      <c r="F461" s="372"/>
      <c r="G461" s="372"/>
      <c r="H461" s="372"/>
      <c r="I461" s="372"/>
    </row>
    <row r="462" spans="4:9" x14ac:dyDescent="0.15">
      <c r="D462" s="372"/>
      <c r="E462" s="372"/>
      <c r="F462" s="372"/>
      <c r="G462" s="372"/>
      <c r="H462" s="372"/>
      <c r="I462" s="372"/>
    </row>
    <row r="463" spans="4:9" x14ac:dyDescent="0.15">
      <c r="D463" s="372"/>
      <c r="E463" s="372"/>
      <c r="F463" s="372"/>
      <c r="G463" s="372"/>
      <c r="H463" s="372"/>
      <c r="I463" s="372"/>
    </row>
    <row r="464" spans="4:9" x14ac:dyDescent="0.15">
      <c r="D464" s="372"/>
      <c r="E464" s="372"/>
      <c r="F464" s="372"/>
      <c r="G464" s="372"/>
      <c r="H464" s="372"/>
      <c r="I464" s="372"/>
    </row>
    <row r="465" spans="4:9" x14ac:dyDescent="0.15">
      <c r="D465" s="372"/>
      <c r="E465" s="372"/>
      <c r="F465" s="372"/>
      <c r="G465" s="372"/>
      <c r="H465" s="372"/>
      <c r="I465" s="372"/>
    </row>
    <row r="466" spans="4:9" x14ac:dyDescent="0.15">
      <c r="D466" s="372"/>
      <c r="E466" s="372"/>
      <c r="F466" s="372"/>
      <c r="G466" s="372"/>
      <c r="H466" s="372"/>
      <c r="I466" s="372"/>
    </row>
    <row r="467" spans="4:9" x14ac:dyDescent="0.15">
      <c r="D467" s="372"/>
      <c r="E467" s="372"/>
      <c r="F467" s="372"/>
      <c r="G467" s="372"/>
      <c r="H467" s="372"/>
      <c r="I467" s="372"/>
    </row>
    <row r="468" spans="4:9" x14ac:dyDescent="0.15">
      <c r="D468" s="372"/>
      <c r="E468" s="372"/>
      <c r="F468" s="372"/>
      <c r="G468" s="372"/>
      <c r="H468" s="372"/>
      <c r="I468" s="372"/>
    </row>
    <row r="469" spans="4:9" x14ac:dyDescent="0.15">
      <c r="D469" s="372"/>
      <c r="E469" s="372"/>
      <c r="F469" s="372"/>
      <c r="G469" s="372"/>
      <c r="H469" s="372"/>
      <c r="I469" s="372"/>
    </row>
    <row r="470" spans="4:9" x14ac:dyDescent="0.15">
      <c r="D470" s="372"/>
      <c r="E470" s="372"/>
      <c r="F470" s="372"/>
      <c r="G470" s="372"/>
      <c r="H470" s="372"/>
      <c r="I470" s="372"/>
    </row>
    <row r="471" spans="4:9" x14ac:dyDescent="0.15">
      <c r="D471" s="372"/>
      <c r="E471" s="372"/>
      <c r="F471" s="372"/>
      <c r="G471" s="372"/>
      <c r="H471" s="372"/>
      <c r="I471" s="372"/>
    </row>
    <row r="472" spans="4:9" x14ac:dyDescent="0.15">
      <c r="D472" s="372"/>
      <c r="E472" s="372"/>
      <c r="F472" s="372"/>
      <c r="G472" s="372"/>
      <c r="H472" s="372"/>
      <c r="I472" s="372"/>
    </row>
    <row r="473" spans="4:9" x14ac:dyDescent="0.15">
      <c r="D473" s="372"/>
      <c r="E473" s="372"/>
      <c r="F473" s="372"/>
      <c r="G473" s="372"/>
      <c r="H473" s="372"/>
      <c r="I473" s="372"/>
    </row>
    <row r="474" spans="4:9" x14ac:dyDescent="0.15">
      <c r="D474" s="372"/>
      <c r="E474" s="372"/>
      <c r="F474" s="372"/>
      <c r="G474" s="372"/>
      <c r="H474" s="372"/>
      <c r="I474" s="372"/>
    </row>
    <row r="475" spans="4:9" x14ac:dyDescent="0.15">
      <c r="D475" s="372"/>
      <c r="E475" s="372"/>
      <c r="F475" s="372"/>
      <c r="G475" s="372"/>
      <c r="H475" s="372"/>
      <c r="I475" s="372"/>
    </row>
    <row r="476" spans="4:9" x14ac:dyDescent="0.15">
      <c r="D476" s="372"/>
      <c r="E476" s="372"/>
      <c r="F476" s="372"/>
      <c r="G476" s="372"/>
      <c r="H476" s="372"/>
      <c r="I476" s="372"/>
    </row>
    <row r="477" spans="4:9" x14ac:dyDescent="0.15">
      <c r="D477" s="372"/>
      <c r="E477" s="372"/>
      <c r="F477" s="372"/>
      <c r="G477" s="372"/>
      <c r="H477" s="372"/>
      <c r="I477" s="372"/>
    </row>
    <row r="478" spans="4:9" x14ac:dyDescent="0.15">
      <c r="D478" s="372"/>
      <c r="E478" s="372"/>
      <c r="F478" s="372"/>
      <c r="G478" s="372"/>
      <c r="H478" s="372"/>
      <c r="I478" s="372"/>
    </row>
    <row r="479" spans="4:9" x14ac:dyDescent="0.15">
      <c r="D479" s="372"/>
      <c r="E479" s="372"/>
      <c r="F479" s="372"/>
      <c r="G479" s="372"/>
      <c r="H479" s="372"/>
      <c r="I479" s="372"/>
    </row>
    <row r="480" spans="4:9" x14ac:dyDescent="0.15">
      <c r="D480" s="372"/>
      <c r="E480" s="372"/>
      <c r="F480" s="372"/>
      <c r="G480" s="372"/>
      <c r="H480" s="372"/>
      <c r="I480" s="372"/>
    </row>
    <row r="481" spans="4:9" x14ac:dyDescent="0.15">
      <c r="D481" s="372"/>
      <c r="E481" s="372"/>
      <c r="F481" s="372"/>
      <c r="G481" s="372"/>
      <c r="H481" s="372"/>
      <c r="I481" s="372"/>
    </row>
    <row r="482" spans="4:9" x14ac:dyDescent="0.15">
      <c r="D482" s="372"/>
      <c r="E482" s="372"/>
      <c r="F482" s="372"/>
      <c r="G482" s="372"/>
      <c r="H482" s="372"/>
      <c r="I482" s="372"/>
    </row>
    <row r="483" spans="4:9" x14ac:dyDescent="0.15">
      <c r="D483" s="372"/>
      <c r="E483" s="372"/>
      <c r="F483" s="372"/>
      <c r="G483" s="372"/>
      <c r="H483" s="372"/>
      <c r="I483" s="372"/>
    </row>
    <row r="484" spans="4:9" x14ac:dyDescent="0.15">
      <c r="D484" s="372"/>
      <c r="E484" s="372"/>
      <c r="F484" s="372"/>
      <c r="G484" s="372"/>
      <c r="H484" s="372"/>
      <c r="I484" s="372"/>
    </row>
    <row r="485" spans="4:9" x14ac:dyDescent="0.15">
      <c r="D485" s="372"/>
      <c r="E485" s="372"/>
      <c r="F485" s="372"/>
      <c r="G485" s="372"/>
      <c r="H485" s="372"/>
      <c r="I485" s="372"/>
    </row>
    <row r="486" spans="4:9" x14ac:dyDescent="0.15">
      <c r="D486" s="372"/>
      <c r="E486" s="372"/>
      <c r="F486" s="372"/>
      <c r="G486" s="372"/>
      <c r="H486" s="372"/>
      <c r="I486" s="372"/>
    </row>
    <row r="487" spans="4:9" x14ac:dyDescent="0.15">
      <c r="D487" s="372"/>
      <c r="E487" s="372"/>
      <c r="F487" s="372"/>
      <c r="G487" s="372"/>
      <c r="H487" s="372"/>
      <c r="I487" s="372"/>
    </row>
    <row r="488" spans="4:9" x14ac:dyDescent="0.15">
      <c r="D488" s="372"/>
      <c r="E488" s="372"/>
      <c r="F488" s="372"/>
      <c r="G488" s="372"/>
      <c r="H488" s="372"/>
      <c r="I488" s="372"/>
    </row>
    <row r="489" spans="4:9" x14ac:dyDescent="0.15">
      <c r="D489" s="372"/>
      <c r="E489" s="372"/>
      <c r="F489" s="372"/>
      <c r="G489" s="372"/>
      <c r="H489" s="372"/>
      <c r="I489" s="372"/>
    </row>
    <row r="490" spans="4:9" x14ac:dyDescent="0.15">
      <c r="D490" s="372"/>
      <c r="E490" s="372"/>
      <c r="F490" s="372"/>
      <c r="G490" s="372"/>
      <c r="H490" s="372"/>
      <c r="I490" s="372"/>
    </row>
    <row r="491" spans="4:9" x14ac:dyDescent="0.15">
      <c r="D491" s="372"/>
      <c r="E491" s="372"/>
      <c r="F491" s="372"/>
      <c r="G491" s="372"/>
      <c r="H491" s="372"/>
      <c r="I491" s="372"/>
    </row>
    <row r="492" spans="4:9" x14ac:dyDescent="0.15">
      <c r="D492" s="372"/>
      <c r="E492" s="372"/>
      <c r="F492" s="372"/>
      <c r="G492" s="372"/>
      <c r="H492" s="372"/>
      <c r="I492" s="372"/>
    </row>
    <row r="493" spans="4:9" x14ac:dyDescent="0.15">
      <c r="D493" s="372"/>
      <c r="E493" s="372"/>
      <c r="F493" s="372"/>
      <c r="G493" s="372"/>
      <c r="H493" s="372"/>
      <c r="I493" s="372"/>
    </row>
    <row r="494" spans="4:9" x14ac:dyDescent="0.15">
      <c r="D494" s="372"/>
      <c r="E494" s="372"/>
      <c r="F494" s="372"/>
      <c r="G494" s="372"/>
      <c r="H494" s="372"/>
      <c r="I494" s="372"/>
    </row>
    <row r="495" spans="4:9" x14ac:dyDescent="0.15">
      <c r="D495" s="372"/>
      <c r="E495" s="372"/>
      <c r="F495" s="372"/>
      <c r="G495" s="372"/>
      <c r="H495" s="372"/>
      <c r="I495" s="372"/>
    </row>
    <row r="496" spans="4:9" x14ac:dyDescent="0.15">
      <c r="D496" s="372"/>
      <c r="E496" s="372"/>
      <c r="F496" s="372"/>
      <c r="G496" s="372"/>
      <c r="H496" s="372"/>
      <c r="I496" s="372"/>
    </row>
    <row r="497" spans="4:9" x14ac:dyDescent="0.15">
      <c r="D497" s="372"/>
      <c r="E497" s="372"/>
      <c r="F497" s="372"/>
      <c r="G497" s="372"/>
      <c r="H497" s="372"/>
      <c r="I497" s="372"/>
    </row>
    <row r="498" spans="4:9" x14ac:dyDescent="0.15">
      <c r="D498" s="372"/>
      <c r="E498" s="372"/>
      <c r="F498" s="372"/>
      <c r="G498" s="372"/>
      <c r="H498" s="372"/>
      <c r="I498" s="372"/>
    </row>
    <row r="499" spans="4:9" x14ac:dyDescent="0.15">
      <c r="D499" s="372"/>
      <c r="E499" s="372"/>
      <c r="F499" s="372"/>
      <c r="G499" s="372"/>
      <c r="H499" s="372"/>
      <c r="I499" s="372"/>
    </row>
    <row r="500" spans="4:9" x14ac:dyDescent="0.15">
      <c r="D500" s="372"/>
      <c r="E500" s="372"/>
      <c r="F500" s="372"/>
      <c r="G500" s="372"/>
      <c r="H500" s="372"/>
      <c r="I500" s="372"/>
    </row>
    <row r="501" spans="4:9" x14ac:dyDescent="0.15">
      <c r="D501" s="372"/>
      <c r="E501" s="372"/>
      <c r="F501" s="372"/>
      <c r="G501" s="372"/>
      <c r="H501" s="372"/>
      <c r="I501" s="372"/>
    </row>
    <row r="502" spans="4:9" x14ac:dyDescent="0.15">
      <c r="D502" s="372"/>
      <c r="E502" s="372"/>
      <c r="F502" s="372"/>
      <c r="G502" s="372"/>
      <c r="H502" s="372"/>
      <c r="I502" s="372"/>
    </row>
    <row r="503" spans="4:9" x14ac:dyDescent="0.15">
      <c r="D503" s="372"/>
      <c r="E503" s="372"/>
      <c r="F503" s="372"/>
      <c r="G503" s="372"/>
      <c r="H503" s="372"/>
      <c r="I503" s="372"/>
    </row>
    <row r="504" spans="4:9" x14ac:dyDescent="0.15">
      <c r="D504" s="372"/>
      <c r="E504" s="372"/>
      <c r="F504" s="372"/>
      <c r="G504" s="372"/>
      <c r="H504" s="372"/>
      <c r="I504" s="372"/>
    </row>
    <row r="505" spans="4:9" x14ac:dyDescent="0.15">
      <c r="D505" s="372"/>
      <c r="E505" s="372"/>
      <c r="F505" s="372"/>
      <c r="G505" s="372"/>
      <c r="H505" s="372"/>
      <c r="I505" s="372"/>
    </row>
    <row r="506" spans="4:9" x14ac:dyDescent="0.15">
      <c r="D506" s="372"/>
      <c r="E506" s="372"/>
      <c r="F506" s="372"/>
      <c r="G506" s="372"/>
      <c r="H506" s="372"/>
      <c r="I506" s="372"/>
    </row>
    <row r="507" spans="4:9" x14ac:dyDescent="0.15">
      <c r="D507" s="372"/>
      <c r="E507" s="372"/>
      <c r="F507" s="372"/>
      <c r="G507" s="372"/>
      <c r="H507" s="372"/>
      <c r="I507" s="372"/>
    </row>
    <row r="508" spans="4:9" x14ac:dyDescent="0.15">
      <c r="D508" s="372"/>
      <c r="E508" s="372"/>
      <c r="F508" s="372"/>
      <c r="G508" s="372"/>
      <c r="H508" s="372"/>
      <c r="I508" s="372"/>
    </row>
    <row r="509" spans="4:9" x14ac:dyDescent="0.15">
      <c r="D509" s="372"/>
      <c r="E509" s="372"/>
      <c r="F509" s="372"/>
      <c r="G509" s="372"/>
      <c r="H509" s="372"/>
      <c r="I509" s="372"/>
    </row>
    <row r="510" spans="4:9" x14ac:dyDescent="0.15">
      <c r="D510" s="372"/>
      <c r="E510" s="372"/>
      <c r="F510" s="372"/>
      <c r="G510" s="372"/>
      <c r="H510" s="372"/>
      <c r="I510" s="372"/>
    </row>
    <row r="511" spans="4:9" x14ac:dyDescent="0.15">
      <c r="D511" s="372"/>
      <c r="E511" s="372"/>
      <c r="F511" s="372"/>
      <c r="G511" s="372"/>
      <c r="H511" s="372"/>
      <c r="I511" s="372"/>
    </row>
    <row r="512" spans="4:9" x14ac:dyDescent="0.15">
      <c r="D512" s="372"/>
      <c r="E512" s="372"/>
      <c r="F512" s="372"/>
      <c r="G512" s="372"/>
      <c r="H512" s="372"/>
      <c r="I512" s="372"/>
    </row>
    <row r="513" spans="4:9" x14ac:dyDescent="0.15">
      <c r="D513" s="372"/>
      <c r="E513" s="372"/>
      <c r="F513" s="372"/>
      <c r="G513" s="372"/>
      <c r="H513" s="372"/>
      <c r="I513" s="372"/>
    </row>
    <row r="514" spans="4:9" x14ac:dyDescent="0.15">
      <c r="D514" s="372"/>
      <c r="E514" s="372"/>
      <c r="F514" s="372"/>
      <c r="G514" s="372"/>
      <c r="H514" s="372"/>
      <c r="I514" s="372"/>
    </row>
    <row r="515" spans="4:9" x14ac:dyDescent="0.15">
      <c r="D515" s="372"/>
      <c r="E515" s="372"/>
      <c r="F515" s="372"/>
      <c r="G515" s="372"/>
      <c r="H515" s="372"/>
      <c r="I515" s="372"/>
    </row>
    <row r="516" spans="4:9" x14ac:dyDescent="0.15">
      <c r="D516" s="372"/>
      <c r="E516" s="372"/>
      <c r="F516" s="372"/>
      <c r="G516" s="372"/>
      <c r="H516" s="372"/>
      <c r="I516" s="372"/>
    </row>
    <row r="517" spans="4:9" x14ac:dyDescent="0.15">
      <c r="D517" s="372"/>
      <c r="E517" s="372"/>
      <c r="F517" s="372"/>
      <c r="G517" s="372"/>
      <c r="H517" s="372"/>
      <c r="I517" s="372"/>
    </row>
    <row r="518" spans="4:9" x14ac:dyDescent="0.15">
      <c r="D518" s="372"/>
      <c r="E518" s="372"/>
      <c r="F518" s="372"/>
      <c r="G518" s="372"/>
      <c r="H518" s="372"/>
      <c r="I518" s="372"/>
    </row>
    <row r="519" spans="4:9" x14ac:dyDescent="0.15">
      <c r="D519" s="372"/>
      <c r="E519" s="372"/>
      <c r="F519" s="372"/>
      <c r="G519" s="372"/>
      <c r="H519" s="372"/>
      <c r="I519" s="372"/>
    </row>
    <row r="520" spans="4:9" x14ac:dyDescent="0.15">
      <c r="D520" s="372"/>
      <c r="E520" s="372"/>
      <c r="F520" s="372"/>
      <c r="G520" s="372"/>
      <c r="H520" s="372"/>
      <c r="I520" s="372"/>
    </row>
    <row r="521" spans="4:9" x14ac:dyDescent="0.15">
      <c r="D521" s="372"/>
      <c r="E521" s="372"/>
      <c r="F521" s="372"/>
      <c r="G521" s="372"/>
      <c r="H521" s="372"/>
      <c r="I521" s="372"/>
    </row>
    <row r="522" spans="4:9" x14ac:dyDescent="0.15">
      <c r="D522" s="372"/>
      <c r="E522" s="372"/>
      <c r="F522" s="372"/>
      <c r="G522" s="372"/>
      <c r="H522" s="372"/>
      <c r="I522" s="372"/>
    </row>
    <row r="523" spans="4:9" x14ac:dyDescent="0.15">
      <c r="D523" s="372"/>
      <c r="E523" s="372"/>
      <c r="F523" s="372"/>
      <c r="G523" s="372"/>
      <c r="H523" s="372"/>
      <c r="I523" s="372"/>
    </row>
    <row r="524" spans="4:9" x14ac:dyDescent="0.15">
      <c r="D524" s="372"/>
      <c r="E524" s="372"/>
      <c r="F524" s="372"/>
      <c r="G524" s="372"/>
      <c r="H524" s="372"/>
      <c r="I524" s="372"/>
    </row>
    <row r="525" spans="4:9" x14ac:dyDescent="0.15">
      <c r="D525" s="372"/>
      <c r="E525" s="372"/>
      <c r="F525" s="372"/>
      <c r="G525" s="372"/>
      <c r="H525" s="372"/>
      <c r="I525" s="372"/>
    </row>
    <row r="526" spans="4:9" x14ac:dyDescent="0.15">
      <c r="D526" s="372"/>
      <c r="E526" s="372"/>
      <c r="F526" s="372"/>
      <c r="G526" s="372"/>
      <c r="H526" s="372"/>
      <c r="I526" s="372"/>
    </row>
    <row r="527" spans="4:9" x14ac:dyDescent="0.15">
      <c r="D527" s="372"/>
      <c r="E527" s="372"/>
      <c r="F527" s="372"/>
      <c r="G527" s="372"/>
      <c r="H527" s="372"/>
      <c r="I527" s="372"/>
    </row>
    <row r="528" spans="4:9" x14ac:dyDescent="0.15">
      <c r="D528" s="372"/>
      <c r="E528" s="372"/>
      <c r="F528" s="372"/>
      <c r="G528" s="372"/>
      <c r="H528" s="372"/>
      <c r="I528" s="372"/>
    </row>
    <row r="529" spans="4:9" x14ac:dyDescent="0.15">
      <c r="D529" s="372"/>
      <c r="E529" s="372"/>
      <c r="F529" s="372"/>
      <c r="G529" s="372"/>
      <c r="H529" s="372"/>
      <c r="I529" s="372"/>
    </row>
    <row r="530" spans="4:9" x14ac:dyDescent="0.15">
      <c r="D530" s="372"/>
      <c r="E530" s="372"/>
      <c r="F530" s="372"/>
      <c r="G530" s="372"/>
      <c r="H530" s="372"/>
      <c r="I530" s="372"/>
    </row>
    <row r="531" spans="4:9" x14ac:dyDescent="0.15">
      <c r="D531" s="372"/>
      <c r="E531" s="372"/>
      <c r="F531" s="372"/>
      <c r="G531" s="372"/>
      <c r="H531" s="372"/>
      <c r="I531" s="372"/>
    </row>
    <row r="532" spans="4:9" x14ac:dyDescent="0.15">
      <c r="D532" s="372"/>
      <c r="E532" s="372"/>
      <c r="F532" s="372"/>
      <c r="G532" s="372"/>
      <c r="H532" s="372"/>
      <c r="I532" s="372"/>
    </row>
    <row r="533" spans="4:9" x14ac:dyDescent="0.15">
      <c r="D533" s="372"/>
      <c r="E533" s="372"/>
      <c r="F533" s="372"/>
      <c r="G533" s="372"/>
      <c r="H533" s="372"/>
      <c r="I533" s="372"/>
    </row>
    <row r="534" spans="4:9" x14ac:dyDescent="0.15">
      <c r="D534" s="372"/>
      <c r="E534" s="372"/>
      <c r="F534" s="372"/>
      <c r="G534" s="372"/>
      <c r="H534" s="372"/>
      <c r="I534" s="372"/>
    </row>
    <row r="535" spans="4:9" x14ac:dyDescent="0.15">
      <c r="D535" s="372"/>
      <c r="E535" s="372"/>
      <c r="F535" s="372"/>
      <c r="G535" s="372"/>
      <c r="H535" s="372"/>
      <c r="I535" s="372"/>
    </row>
    <row r="536" spans="4:9" x14ac:dyDescent="0.15">
      <c r="D536" s="372"/>
      <c r="E536" s="372"/>
      <c r="F536" s="372"/>
      <c r="G536" s="372"/>
      <c r="H536" s="372"/>
      <c r="I536" s="372"/>
    </row>
    <row r="537" spans="4:9" x14ac:dyDescent="0.15">
      <c r="D537" s="372"/>
      <c r="E537" s="372"/>
      <c r="F537" s="372"/>
      <c r="G537" s="372"/>
      <c r="H537" s="372"/>
      <c r="I537" s="372"/>
    </row>
    <row r="538" spans="4:9" x14ac:dyDescent="0.15">
      <c r="D538" s="372"/>
      <c r="E538" s="372"/>
      <c r="F538" s="372"/>
      <c r="G538" s="372"/>
      <c r="H538" s="372"/>
      <c r="I538" s="372"/>
    </row>
    <row r="539" spans="4:9" x14ac:dyDescent="0.15">
      <c r="D539" s="372"/>
      <c r="E539" s="372"/>
      <c r="F539" s="372"/>
      <c r="G539" s="372"/>
      <c r="H539" s="372"/>
      <c r="I539" s="372"/>
    </row>
    <row r="540" spans="4:9" x14ac:dyDescent="0.15">
      <c r="D540" s="372"/>
      <c r="E540" s="372"/>
      <c r="F540" s="372"/>
      <c r="G540" s="372"/>
      <c r="H540" s="372"/>
      <c r="I540" s="372"/>
    </row>
    <row r="541" spans="4:9" x14ac:dyDescent="0.15">
      <c r="D541" s="372"/>
      <c r="E541" s="372"/>
      <c r="F541" s="372"/>
      <c r="G541" s="372"/>
      <c r="H541" s="372"/>
      <c r="I541" s="372"/>
    </row>
    <row r="542" spans="4:9" x14ac:dyDescent="0.15">
      <c r="D542" s="372"/>
      <c r="E542" s="372"/>
      <c r="F542" s="372"/>
      <c r="G542" s="372"/>
      <c r="H542" s="372"/>
      <c r="I542" s="372"/>
    </row>
    <row r="543" spans="4:9" x14ac:dyDescent="0.15">
      <c r="D543" s="372"/>
      <c r="E543" s="372"/>
      <c r="F543" s="372"/>
      <c r="G543" s="372"/>
      <c r="H543" s="372"/>
      <c r="I543" s="372"/>
    </row>
    <row r="544" spans="4:9" x14ac:dyDescent="0.15">
      <c r="D544" s="372"/>
      <c r="E544" s="372"/>
      <c r="F544" s="372"/>
      <c r="G544" s="372"/>
      <c r="H544" s="372"/>
      <c r="I544" s="372"/>
    </row>
    <row r="545" spans="4:9" x14ac:dyDescent="0.15">
      <c r="D545" s="372"/>
      <c r="E545" s="372"/>
      <c r="F545" s="372"/>
      <c r="G545" s="372"/>
      <c r="H545" s="372"/>
      <c r="I545" s="372"/>
    </row>
    <row r="546" spans="4:9" x14ac:dyDescent="0.15">
      <c r="D546" s="372"/>
      <c r="E546" s="372"/>
      <c r="F546" s="372"/>
      <c r="G546" s="372"/>
      <c r="H546" s="372"/>
      <c r="I546" s="372"/>
    </row>
    <row r="547" spans="4:9" x14ac:dyDescent="0.15">
      <c r="D547" s="372"/>
      <c r="E547" s="372"/>
      <c r="F547" s="372"/>
      <c r="G547" s="372"/>
      <c r="H547" s="372"/>
      <c r="I547" s="372"/>
    </row>
    <row r="548" spans="4:9" x14ac:dyDescent="0.15">
      <c r="D548" s="372"/>
      <c r="E548" s="372"/>
      <c r="F548" s="372"/>
      <c r="G548" s="372"/>
      <c r="H548" s="372"/>
      <c r="I548" s="372"/>
    </row>
    <row r="549" spans="4:9" x14ac:dyDescent="0.15">
      <c r="D549" s="372"/>
      <c r="E549" s="372"/>
      <c r="F549" s="372"/>
      <c r="G549" s="372"/>
      <c r="H549" s="372"/>
      <c r="I549" s="372"/>
    </row>
    <row r="550" spans="4:9" x14ac:dyDescent="0.15">
      <c r="D550" s="372"/>
      <c r="E550" s="372"/>
      <c r="F550" s="372"/>
      <c r="G550" s="372"/>
      <c r="H550" s="372"/>
      <c r="I550" s="372"/>
    </row>
    <row r="551" spans="4:9" x14ac:dyDescent="0.15">
      <c r="D551" s="372"/>
      <c r="E551" s="372"/>
      <c r="F551" s="372"/>
      <c r="G551" s="372"/>
      <c r="H551" s="372"/>
      <c r="I551" s="372"/>
    </row>
    <row r="552" spans="4:9" x14ac:dyDescent="0.15">
      <c r="D552" s="372"/>
      <c r="E552" s="372"/>
      <c r="F552" s="372"/>
      <c r="G552" s="372"/>
      <c r="H552" s="372"/>
      <c r="I552" s="372"/>
    </row>
    <row r="553" spans="4:9" x14ac:dyDescent="0.15">
      <c r="D553" s="372"/>
      <c r="E553" s="372"/>
      <c r="F553" s="372"/>
      <c r="G553" s="372"/>
      <c r="H553" s="372"/>
      <c r="I553" s="372"/>
    </row>
    <row r="554" spans="4:9" x14ac:dyDescent="0.15">
      <c r="D554" s="372"/>
      <c r="E554" s="372"/>
      <c r="F554" s="372"/>
      <c r="G554" s="372"/>
      <c r="H554" s="372"/>
      <c r="I554" s="372"/>
    </row>
    <row r="555" spans="4:9" x14ac:dyDescent="0.15">
      <c r="D555" s="372"/>
      <c r="E555" s="372"/>
      <c r="F555" s="372"/>
      <c r="G555" s="372"/>
      <c r="H555" s="372"/>
      <c r="I555" s="372"/>
    </row>
    <row r="556" spans="4:9" x14ac:dyDescent="0.15">
      <c r="D556" s="372"/>
      <c r="E556" s="372"/>
      <c r="F556" s="372"/>
      <c r="G556" s="372"/>
      <c r="H556" s="372"/>
      <c r="I556" s="372"/>
    </row>
    <row r="557" spans="4:9" x14ac:dyDescent="0.15">
      <c r="D557" s="372"/>
      <c r="E557" s="372"/>
      <c r="F557" s="372"/>
      <c r="G557" s="372"/>
      <c r="H557" s="372"/>
      <c r="I557" s="372"/>
    </row>
    <row r="558" spans="4:9" x14ac:dyDescent="0.15">
      <c r="D558" s="372"/>
      <c r="E558" s="372"/>
      <c r="F558" s="372"/>
      <c r="G558" s="372"/>
      <c r="H558" s="372"/>
      <c r="I558" s="372"/>
    </row>
    <row r="559" spans="4:9" x14ac:dyDescent="0.15">
      <c r="D559" s="372"/>
      <c r="E559" s="372"/>
      <c r="F559" s="372"/>
      <c r="G559" s="372"/>
      <c r="H559" s="372"/>
      <c r="I559" s="372"/>
    </row>
    <row r="560" spans="4:9" x14ac:dyDescent="0.15">
      <c r="D560" s="372"/>
      <c r="E560" s="372"/>
      <c r="F560" s="372"/>
      <c r="G560" s="372"/>
      <c r="H560" s="372"/>
      <c r="I560" s="372"/>
    </row>
    <row r="561" spans="4:9" x14ac:dyDescent="0.15">
      <c r="D561" s="372"/>
      <c r="E561" s="372"/>
      <c r="F561" s="372"/>
      <c r="G561" s="372"/>
      <c r="H561" s="372"/>
      <c r="I561" s="372"/>
    </row>
    <row r="562" spans="4:9" x14ac:dyDescent="0.15">
      <c r="D562" s="372"/>
      <c r="E562" s="372"/>
      <c r="F562" s="372"/>
      <c r="G562" s="372"/>
      <c r="H562" s="372"/>
      <c r="I562" s="372"/>
    </row>
    <row r="563" spans="4:9" x14ac:dyDescent="0.15">
      <c r="D563" s="372"/>
      <c r="E563" s="372"/>
      <c r="F563" s="372"/>
      <c r="G563" s="372"/>
      <c r="H563" s="372"/>
      <c r="I563" s="372"/>
    </row>
    <row r="564" spans="4:9" x14ac:dyDescent="0.15">
      <c r="D564" s="372"/>
      <c r="E564" s="372"/>
      <c r="F564" s="372"/>
      <c r="G564" s="372"/>
      <c r="H564" s="372"/>
      <c r="I564" s="372"/>
    </row>
    <row r="565" spans="4:9" x14ac:dyDescent="0.15">
      <c r="D565" s="372"/>
      <c r="E565" s="372"/>
      <c r="F565" s="372"/>
      <c r="G565" s="372"/>
      <c r="H565" s="372"/>
      <c r="I565" s="372"/>
    </row>
    <row r="566" spans="4:9" x14ac:dyDescent="0.15">
      <c r="D566" s="372"/>
      <c r="E566" s="372"/>
      <c r="F566" s="372"/>
      <c r="G566" s="372"/>
      <c r="H566" s="372"/>
      <c r="I566" s="372"/>
    </row>
    <row r="567" spans="4:9" x14ac:dyDescent="0.15">
      <c r="D567" s="372"/>
      <c r="E567" s="372"/>
      <c r="F567" s="372"/>
      <c r="G567" s="372"/>
      <c r="H567" s="372"/>
      <c r="I567" s="372"/>
    </row>
    <row r="568" spans="4:9" x14ac:dyDescent="0.15">
      <c r="D568" s="372"/>
      <c r="E568" s="372"/>
      <c r="F568" s="372"/>
      <c r="G568" s="372"/>
      <c r="H568" s="372"/>
      <c r="I568" s="372"/>
    </row>
    <row r="569" spans="4:9" x14ac:dyDescent="0.15">
      <c r="D569" s="372"/>
      <c r="E569" s="372"/>
      <c r="F569" s="372"/>
      <c r="G569" s="372"/>
      <c r="H569" s="372"/>
      <c r="I569" s="372"/>
    </row>
    <row r="570" spans="4:9" x14ac:dyDescent="0.15">
      <c r="D570" s="372"/>
      <c r="E570" s="372"/>
      <c r="F570" s="372"/>
      <c r="G570" s="372"/>
      <c r="H570" s="372"/>
      <c r="I570" s="372"/>
    </row>
    <row r="571" spans="4:9" x14ac:dyDescent="0.15">
      <c r="D571" s="372"/>
      <c r="E571" s="372"/>
      <c r="F571" s="372"/>
      <c r="G571" s="372"/>
      <c r="H571" s="372"/>
      <c r="I571" s="372"/>
    </row>
    <row r="572" spans="4:9" x14ac:dyDescent="0.15">
      <c r="D572" s="372"/>
      <c r="E572" s="372"/>
      <c r="F572" s="372"/>
      <c r="G572" s="372"/>
      <c r="H572" s="372"/>
      <c r="I572" s="372"/>
    </row>
    <row r="573" spans="4:9" x14ac:dyDescent="0.15">
      <c r="D573" s="372"/>
      <c r="E573" s="372"/>
      <c r="F573" s="372"/>
      <c r="G573" s="372"/>
      <c r="H573" s="372"/>
      <c r="I573" s="372"/>
    </row>
    <row r="574" spans="4:9" x14ac:dyDescent="0.15">
      <c r="D574" s="372"/>
      <c r="E574" s="372"/>
      <c r="F574" s="372"/>
      <c r="G574" s="372"/>
      <c r="H574" s="372"/>
      <c r="I574" s="372"/>
    </row>
    <row r="575" spans="4:9" x14ac:dyDescent="0.15">
      <c r="D575" s="372"/>
      <c r="E575" s="372"/>
      <c r="F575" s="372"/>
      <c r="G575" s="372"/>
      <c r="H575" s="372"/>
      <c r="I575" s="372"/>
    </row>
    <row r="576" spans="4:9" x14ac:dyDescent="0.15">
      <c r="D576" s="372"/>
      <c r="E576" s="372"/>
      <c r="F576" s="372"/>
      <c r="G576" s="372"/>
      <c r="H576" s="372"/>
      <c r="I576" s="372"/>
    </row>
    <row r="577" spans="4:9" x14ac:dyDescent="0.15">
      <c r="D577" s="372"/>
      <c r="E577" s="372"/>
      <c r="F577" s="372"/>
      <c r="G577" s="372"/>
      <c r="H577" s="372"/>
      <c r="I577" s="372"/>
    </row>
    <row r="578" spans="4:9" x14ac:dyDescent="0.15">
      <c r="D578" s="372"/>
      <c r="E578" s="372"/>
      <c r="F578" s="372"/>
      <c r="G578" s="372"/>
      <c r="H578" s="372"/>
      <c r="I578" s="372"/>
    </row>
    <row r="579" spans="4:9" x14ac:dyDescent="0.15">
      <c r="D579" s="372"/>
      <c r="E579" s="372"/>
      <c r="F579" s="372"/>
      <c r="G579" s="372"/>
      <c r="H579" s="372"/>
      <c r="I579" s="372"/>
    </row>
    <row r="580" spans="4:9" x14ac:dyDescent="0.15">
      <c r="D580" s="372"/>
      <c r="E580" s="372"/>
      <c r="F580" s="372"/>
      <c r="G580" s="372"/>
      <c r="H580" s="372"/>
      <c r="I580" s="372"/>
    </row>
    <row r="581" spans="4:9" x14ac:dyDescent="0.15">
      <c r="D581" s="372"/>
      <c r="E581" s="372"/>
      <c r="F581" s="372"/>
      <c r="G581" s="372"/>
      <c r="H581" s="372"/>
      <c r="I581" s="372"/>
    </row>
    <row r="582" spans="4:9" x14ac:dyDescent="0.15">
      <c r="D582" s="372"/>
      <c r="E582" s="372"/>
      <c r="F582" s="372"/>
      <c r="G582" s="372"/>
      <c r="H582" s="372"/>
      <c r="I582" s="372"/>
    </row>
    <row r="583" spans="4:9" x14ac:dyDescent="0.15">
      <c r="D583" s="372"/>
      <c r="E583" s="372"/>
      <c r="F583" s="372"/>
      <c r="G583" s="372"/>
      <c r="H583" s="372"/>
      <c r="I583" s="372"/>
    </row>
    <row r="584" spans="4:9" x14ac:dyDescent="0.15">
      <c r="D584" s="372"/>
      <c r="E584" s="372"/>
      <c r="F584" s="372"/>
      <c r="G584" s="372"/>
      <c r="H584" s="372"/>
      <c r="I584" s="372"/>
    </row>
    <row r="585" spans="4:9" x14ac:dyDescent="0.15">
      <c r="D585" s="372"/>
      <c r="E585" s="372"/>
      <c r="F585" s="372"/>
      <c r="G585" s="372"/>
      <c r="H585" s="372"/>
      <c r="I585" s="372"/>
    </row>
    <row r="586" spans="4:9" x14ac:dyDescent="0.15">
      <c r="D586" s="372"/>
      <c r="E586" s="372"/>
      <c r="F586" s="372"/>
      <c r="G586" s="372"/>
      <c r="H586" s="372"/>
      <c r="I586" s="372"/>
    </row>
    <row r="587" spans="4:9" x14ac:dyDescent="0.15">
      <c r="D587" s="372"/>
      <c r="E587" s="372"/>
      <c r="F587" s="372"/>
      <c r="G587" s="372"/>
      <c r="H587" s="372"/>
      <c r="I587" s="372"/>
    </row>
    <row r="588" spans="4:9" x14ac:dyDescent="0.15">
      <c r="D588" s="372"/>
      <c r="E588" s="372"/>
      <c r="F588" s="372"/>
      <c r="G588" s="372"/>
      <c r="H588" s="372"/>
      <c r="I588" s="372"/>
    </row>
    <row r="589" spans="4:9" x14ac:dyDescent="0.15">
      <c r="D589" s="372"/>
      <c r="E589" s="372"/>
      <c r="F589" s="372"/>
      <c r="G589" s="372"/>
      <c r="H589" s="372"/>
      <c r="I589" s="372"/>
    </row>
    <row r="590" spans="4:9" x14ac:dyDescent="0.15">
      <c r="D590" s="372"/>
      <c r="E590" s="372"/>
      <c r="F590" s="372"/>
      <c r="G590" s="372"/>
      <c r="H590" s="372"/>
      <c r="I590" s="372"/>
    </row>
    <row r="591" spans="4:9" x14ac:dyDescent="0.15">
      <c r="D591" s="372"/>
      <c r="E591" s="372"/>
      <c r="F591" s="372"/>
      <c r="G591" s="372"/>
      <c r="H591" s="372"/>
      <c r="I591" s="372"/>
    </row>
    <row r="592" spans="4:9" x14ac:dyDescent="0.15">
      <c r="D592" s="372"/>
      <c r="E592" s="372"/>
      <c r="F592" s="372"/>
      <c r="G592" s="372"/>
      <c r="H592" s="372"/>
      <c r="I592" s="372"/>
    </row>
    <row r="593" spans="4:9" x14ac:dyDescent="0.15">
      <c r="D593" s="372"/>
      <c r="E593" s="372"/>
      <c r="F593" s="372"/>
      <c r="G593" s="372"/>
      <c r="H593" s="372"/>
      <c r="I593" s="372"/>
    </row>
    <row r="594" spans="4:9" x14ac:dyDescent="0.15">
      <c r="D594" s="372"/>
      <c r="E594" s="372"/>
      <c r="F594" s="372"/>
      <c r="G594" s="372"/>
      <c r="H594" s="372"/>
      <c r="I594" s="372"/>
    </row>
    <row r="595" spans="4:9" x14ac:dyDescent="0.15">
      <c r="D595" s="372"/>
      <c r="E595" s="372"/>
      <c r="F595" s="372"/>
      <c r="G595" s="372"/>
      <c r="H595" s="372"/>
      <c r="I595" s="372"/>
    </row>
    <row r="596" spans="4:9" x14ac:dyDescent="0.15">
      <c r="D596" s="372"/>
      <c r="E596" s="372"/>
      <c r="F596" s="372"/>
      <c r="G596" s="372"/>
      <c r="H596" s="372"/>
      <c r="I596" s="372"/>
    </row>
    <row r="597" spans="4:9" x14ac:dyDescent="0.15">
      <c r="D597" s="372"/>
      <c r="E597" s="372"/>
      <c r="F597" s="372"/>
      <c r="G597" s="372"/>
      <c r="H597" s="372"/>
      <c r="I597" s="372"/>
    </row>
    <row r="598" spans="4:9" x14ac:dyDescent="0.15">
      <c r="D598" s="372"/>
      <c r="E598" s="372"/>
      <c r="F598" s="372"/>
      <c r="G598" s="372"/>
      <c r="H598" s="372"/>
      <c r="I598" s="372"/>
    </row>
    <row r="599" spans="4:9" x14ac:dyDescent="0.15">
      <c r="D599" s="372"/>
      <c r="E599" s="372"/>
      <c r="F599" s="372"/>
      <c r="G599" s="372"/>
      <c r="H599" s="372"/>
      <c r="I599" s="372"/>
    </row>
    <row r="600" spans="4:9" x14ac:dyDescent="0.15">
      <c r="D600" s="372"/>
      <c r="E600" s="372"/>
      <c r="F600" s="372"/>
      <c r="G600" s="372"/>
      <c r="H600" s="372"/>
      <c r="I600" s="372"/>
    </row>
    <row r="601" spans="4:9" x14ac:dyDescent="0.15">
      <c r="D601" s="372"/>
      <c r="E601" s="372"/>
      <c r="F601" s="372"/>
      <c r="G601" s="372"/>
      <c r="H601" s="372"/>
      <c r="I601" s="372"/>
    </row>
    <row r="602" spans="4:9" x14ac:dyDescent="0.15">
      <c r="D602" s="372"/>
      <c r="E602" s="372"/>
      <c r="F602" s="372"/>
      <c r="G602" s="372"/>
      <c r="H602" s="372"/>
      <c r="I602" s="372"/>
    </row>
    <row r="603" spans="4:9" x14ac:dyDescent="0.15">
      <c r="D603" s="372"/>
      <c r="E603" s="372"/>
      <c r="F603" s="372"/>
      <c r="G603" s="372"/>
      <c r="H603" s="372"/>
      <c r="I603" s="372"/>
    </row>
    <row r="604" spans="4:9" x14ac:dyDescent="0.15">
      <c r="D604" s="372"/>
      <c r="E604" s="372"/>
      <c r="F604" s="372"/>
      <c r="G604" s="372"/>
      <c r="H604" s="372"/>
      <c r="I604" s="372"/>
    </row>
    <row r="605" spans="4:9" x14ac:dyDescent="0.15">
      <c r="D605" s="372"/>
      <c r="E605" s="372"/>
      <c r="F605" s="372"/>
      <c r="G605" s="372"/>
      <c r="H605" s="372"/>
      <c r="I605" s="372"/>
    </row>
    <row r="606" spans="4:9" x14ac:dyDescent="0.15">
      <c r="D606" s="372"/>
      <c r="E606" s="372"/>
      <c r="F606" s="372"/>
      <c r="G606" s="372"/>
      <c r="H606" s="372"/>
      <c r="I606" s="372"/>
    </row>
    <row r="607" spans="4:9" x14ac:dyDescent="0.15">
      <c r="D607" s="372"/>
      <c r="E607" s="372"/>
      <c r="F607" s="372"/>
      <c r="G607" s="372"/>
      <c r="H607" s="372"/>
      <c r="I607" s="372"/>
    </row>
    <row r="608" spans="4:9" x14ac:dyDescent="0.15">
      <c r="D608" s="372"/>
      <c r="E608" s="372"/>
      <c r="F608" s="372"/>
      <c r="G608" s="372"/>
      <c r="H608" s="372"/>
      <c r="I608" s="372"/>
    </row>
    <row r="609" spans="4:9" x14ac:dyDescent="0.15">
      <c r="D609" s="372"/>
      <c r="E609" s="372"/>
      <c r="F609" s="372"/>
      <c r="G609" s="372"/>
      <c r="H609" s="372"/>
      <c r="I609" s="372"/>
    </row>
    <row r="610" spans="4:9" x14ac:dyDescent="0.15">
      <c r="D610" s="372"/>
      <c r="E610" s="372"/>
      <c r="F610" s="372"/>
      <c r="G610" s="372"/>
      <c r="H610" s="372"/>
      <c r="I610" s="372"/>
    </row>
    <row r="611" spans="4:9" x14ac:dyDescent="0.15">
      <c r="D611" s="372"/>
      <c r="E611" s="372"/>
      <c r="F611" s="372"/>
      <c r="G611" s="372"/>
      <c r="H611" s="372"/>
      <c r="I611" s="372"/>
    </row>
    <row r="612" spans="4:9" x14ac:dyDescent="0.15">
      <c r="D612" s="372"/>
      <c r="E612" s="372"/>
      <c r="F612" s="372"/>
      <c r="G612" s="372"/>
      <c r="H612" s="372"/>
      <c r="I612" s="372"/>
    </row>
    <row r="613" spans="4:9" x14ac:dyDescent="0.15">
      <c r="D613" s="372"/>
      <c r="E613" s="372"/>
      <c r="F613" s="372"/>
      <c r="G613" s="372"/>
      <c r="H613" s="372"/>
      <c r="I613" s="372"/>
    </row>
    <row r="614" spans="4:9" x14ac:dyDescent="0.15">
      <c r="D614" s="372"/>
      <c r="E614" s="372"/>
      <c r="F614" s="372"/>
      <c r="G614" s="372"/>
      <c r="H614" s="372"/>
      <c r="I614" s="372"/>
    </row>
    <row r="615" spans="4:9" x14ac:dyDescent="0.15">
      <c r="D615" s="372"/>
      <c r="E615" s="372"/>
      <c r="F615" s="372"/>
      <c r="G615" s="372"/>
      <c r="H615" s="372"/>
      <c r="I615" s="372"/>
    </row>
    <row r="616" spans="4:9" x14ac:dyDescent="0.15">
      <c r="D616" s="372"/>
      <c r="E616" s="372"/>
      <c r="F616" s="372"/>
      <c r="G616" s="372"/>
      <c r="H616" s="372"/>
      <c r="I616" s="372"/>
    </row>
    <row r="617" spans="4:9" x14ac:dyDescent="0.15">
      <c r="D617" s="372"/>
      <c r="E617" s="372"/>
      <c r="F617" s="372"/>
      <c r="G617" s="372"/>
      <c r="H617" s="372"/>
      <c r="I617" s="372"/>
    </row>
    <row r="618" spans="4:9" x14ac:dyDescent="0.15">
      <c r="D618" s="372"/>
      <c r="E618" s="372"/>
      <c r="F618" s="372"/>
      <c r="G618" s="372"/>
      <c r="H618" s="372"/>
      <c r="I618" s="372"/>
    </row>
    <row r="619" spans="4:9" x14ac:dyDescent="0.15">
      <c r="D619" s="372"/>
      <c r="E619" s="372"/>
      <c r="F619" s="372"/>
      <c r="G619" s="372"/>
      <c r="H619" s="372"/>
      <c r="I619" s="372"/>
    </row>
    <row r="620" spans="4:9" x14ac:dyDescent="0.15">
      <c r="D620" s="372"/>
      <c r="E620" s="372"/>
      <c r="F620" s="372"/>
      <c r="G620" s="372"/>
      <c r="H620" s="372"/>
      <c r="I620" s="372"/>
    </row>
    <row r="621" spans="4:9" x14ac:dyDescent="0.15">
      <c r="D621" s="372"/>
      <c r="E621" s="372"/>
      <c r="F621" s="372"/>
      <c r="G621" s="372"/>
      <c r="H621" s="372"/>
      <c r="I621" s="372"/>
    </row>
    <row r="622" spans="4:9" x14ac:dyDescent="0.15">
      <c r="D622" s="372"/>
      <c r="E622" s="372"/>
      <c r="F622" s="372"/>
      <c r="G622" s="372"/>
      <c r="H622" s="372"/>
      <c r="I622" s="372"/>
    </row>
    <row r="623" spans="4:9" x14ac:dyDescent="0.15">
      <c r="D623" s="372"/>
      <c r="E623" s="372"/>
      <c r="F623" s="372"/>
      <c r="G623" s="372"/>
      <c r="H623" s="372"/>
      <c r="I623" s="372"/>
    </row>
    <row r="624" spans="4:9" x14ac:dyDescent="0.15">
      <c r="D624" s="372"/>
      <c r="E624" s="372"/>
      <c r="F624" s="372"/>
      <c r="G624" s="372"/>
      <c r="H624" s="372"/>
      <c r="I624" s="372"/>
    </row>
    <row r="625" spans="4:9" x14ac:dyDescent="0.15">
      <c r="D625" s="372"/>
      <c r="E625" s="372"/>
      <c r="F625" s="372"/>
      <c r="G625" s="372"/>
      <c r="H625" s="372"/>
      <c r="I625" s="372"/>
    </row>
    <row r="626" spans="4:9" x14ac:dyDescent="0.15">
      <c r="D626" s="372"/>
      <c r="E626" s="372"/>
      <c r="F626" s="372"/>
      <c r="G626" s="372"/>
      <c r="H626" s="372"/>
      <c r="I626" s="372"/>
    </row>
    <row r="627" spans="4:9" x14ac:dyDescent="0.15">
      <c r="D627" s="372"/>
      <c r="E627" s="372"/>
      <c r="F627" s="372"/>
      <c r="G627" s="372"/>
      <c r="H627" s="372"/>
      <c r="I627" s="372"/>
    </row>
    <row r="628" spans="4:9" x14ac:dyDescent="0.15">
      <c r="D628" s="372"/>
      <c r="E628" s="372"/>
      <c r="F628" s="372"/>
      <c r="G628" s="372"/>
      <c r="H628" s="372"/>
      <c r="I628" s="372"/>
    </row>
    <row r="629" spans="4:9" x14ac:dyDescent="0.15">
      <c r="D629" s="372"/>
      <c r="E629" s="372"/>
      <c r="F629" s="372"/>
      <c r="G629" s="372"/>
      <c r="H629" s="372"/>
      <c r="I629" s="372"/>
    </row>
    <row r="630" spans="4:9" x14ac:dyDescent="0.15">
      <c r="D630" s="372"/>
      <c r="E630" s="372"/>
      <c r="F630" s="372"/>
      <c r="G630" s="372"/>
      <c r="H630" s="372"/>
      <c r="I630" s="372"/>
    </row>
    <row r="631" spans="4:9" x14ac:dyDescent="0.15">
      <c r="D631" s="372"/>
      <c r="E631" s="372"/>
      <c r="F631" s="372"/>
      <c r="G631" s="372"/>
      <c r="H631" s="372"/>
      <c r="I631" s="372"/>
    </row>
    <row r="632" spans="4:9" x14ac:dyDescent="0.15">
      <c r="D632" s="372"/>
      <c r="E632" s="372"/>
      <c r="F632" s="372"/>
      <c r="G632" s="372"/>
      <c r="H632" s="372"/>
      <c r="I632" s="372"/>
    </row>
    <row r="633" spans="4:9" x14ac:dyDescent="0.15">
      <c r="D633" s="372"/>
      <c r="E633" s="372"/>
      <c r="F633" s="372"/>
      <c r="G633" s="372"/>
      <c r="H633" s="372"/>
      <c r="I633" s="372"/>
    </row>
    <row r="634" spans="4:9" x14ac:dyDescent="0.15">
      <c r="D634" s="372"/>
      <c r="E634" s="372"/>
      <c r="F634" s="372"/>
      <c r="G634" s="372"/>
      <c r="H634" s="372"/>
      <c r="I634" s="372"/>
    </row>
    <row r="635" spans="4:9" x14ac:dyDescent="0.15">
      <c r="D635" s="372"/>
      <c r="E635" s="372"/>
      <c r="F635" s="372"/>
      <c r="G635" s="372"/>
      <c r="H635" s="372"/>
      <c r="I635" s="372"/>
    </row>
    <row r="636" spans="4:9" x14ac:dyDescent="0.15">
      <c r="D636" s="372"/>
      <c r="E636" s="372"/>
      <c r="F636" s="372"/>
      <c r="G636" s="372"/>
      <c r="H636" s="372"/>
      <c r="I636" s="372"/>
    </row>
    <row r="637" spans="4:9" x14ac:dyDescent="0.15">
      <c r="D637" s="372"/>
      <c r="E637" s="372"/>
      <c r="F637" s="372"/>
      <c r="G637" s="372"/>
      <c r="H637" s="372"/>
      <c r="I637" s="372"/>
    </row>
    <row r="638" spans="4:9" x14ac:dyDescent="0.15">
      <c r="D638" s="372"/>
      <c r="E638" s="372"/>
      <c r="F638" s="372"/>
      <c r="G638" s="372"/>
      <c r="H638" s="372"/>
      <c r="I638" s="372"/>
    </row>
    <row r="639" spans="4:9" x14ac:dyDescent="0.15">
      <c r="D639" s="372"/>
      <c r="E639" s="372"/>
      <c r="F639" s="372"/>
      <c r="G639" s="372"/>
      <c r="H639" s="372"/>
      <c r="I639" s="372"/>
    </row>
    <row r="640" spans="4:9" x14ac:dyDescent="0.15">
      <c r="D640" s="372"/>
      <c r="E640" s="372"/>
      <c r="F640" s="372"/>
      <c r="G640" s="372"/>
      <c r="H640" s="372"/>
      <c r="I640" s="372"/>
    </row>
    <row r="641" spans="4:9" x14ac:dyDescent="0.15">
      <c r="D641" s="372"/>
      <c r="E641" s="372"/>
      <c r="F641" s="372"/>
      <c r="G641" s="372"/>
      <c r="H641" s="372"/>
      <c r="I641" s="372"/>
    </row>
    <row r="642" spans="4:9" x14ac:dyDescent="0.15">
      <c r="D642" s="372"/>
      <c r="E642" s="372"/>
      <c r="F642" s="372"/>
      <c r="G642" s="372"/>
      <c r="H642" s="372"/>
      <c r="I642" s="372"/>
    </row>
    <row r="643" spans="4:9" x14ac:dyDescent="0.15">
      <c r="D643" s="372"/>
      <c r="E643" s="372"/>
      <c r="F643" s="372"/>
      <c r="G643" s="372"/>
      <c r="H643" s="372"/>
      <c r="I643" s="372"/>
    </row>
    <row r="644" spans="4:9" x14ac:dyDescent="0.15">
      <c r="D644" s="372"/>
      <c r="E644" s="372"/>
      <c r="F644" s="372"/>
      <c r="G644" s="372"/>
      <c r="H644" s="372"/>
      <c r="I644" s="372"/>
    </row>
    <row r="645" spans="4:9" x14ac:dyDescent="0.15">
      <c r="D645" s="372"/>
      <c r="E645" s="372"/>
      <c r="F645" s="372"/>
      <c r="G645" s="372"/>
      <c r="H645" s="372"/>
      <c r="I645" s="372"/>
    </row>
    <row r="646" spans="4:9" x14ac:dyDescent="0.15">
      <c r="D646" s="372"/>
      <c r="E646" s="372"/>
      <c r="F646" s="372"/>
      <c r="G646" s="372"/>
      <c r="H646" s="372"/>
      <c r="I646" s="372"/>
    </row>
    <row r="647" spans="4:9" x14ac:dyDescent="0.15">
      <c r="D647" s="372"/>
      <c r="E647" s="372"/>
      <c r="F647" s="372"/>
      <c r="G647" s="372"/>
      <c r="H647" s="372"/>
      <c r="I647" s="372"/>
    </row>
    <row r="648" spans="4:9" x14ac:dyDescent="0.15">
      <c r="D648" s="372"/>
      <c r="E648" s="372"/>
      <c r="F648" s="372"/>
      <c r="G648" s="372"/>
      <c r="H648" s="372"/>
      <c r="I648" s="372"/>
    </row>
    <row r="649" spans="4:9" x14ac:dyDescent="0.15">
      <c r="D649" s="372"/>
      <c r="E649" s="372"/>
      <c r="F649" s="372"/>
      <c r="G649" s="372"/>
      <c r="H649" s="372"/>
      <c r="I649" s="372"/>
    </row>
    <row r="650" spans="4:9" x14ac:dyDescent="0.15">
      <c r="D650" s="372"/>
      <c r="E650" s="372"/>
      <c r="F650" s="372"/>
      <c r="G650" s="372"/>
      <c r="H650" s="372"/>
      <c r="I650" s="372"/>
    </row>
    <row r="651" spans="4:9" x14ac:dyDescent="0.15">
      <c r="D651" s="372"/>
      <c r="E651" s="372"/>
      <c r="F651" s="372"/>
      <c r="G651" s="372"/>
      <c r="H651" s="372"/>
      <c r="I651" s="372"/>
    </row>
    <row r="652" spans="4:9" x14ac:dyDescent="0.15">
      <c r="D652" s="372"/>
      <c r="E652" s="372"/>
      <c r="F652" s="372"/>
      <c r="G652" s="372"/>
      <c r="H652" s="372"/>
      <c r="I652" s="372"/>
    </row>
    <row r="653" spans="4:9" x14ac:dyDescent="0.15">
      <c r="D653" s="372"/>
      <c r="E653" s="372"/>
      <c r="F653" s="372"/>
      <c r="G653" s="372"/>
      <c r="H653" s="372"/>
      <c r="I653" s="372"/>
    </row>
    <row r="654" spans="4:9" x14ac:dyDescent="0.15">
      <c r="D654" s="372"/>
      <c r="E654" s="372"/>
      <c r="F654" s="372"/>
      <c r="G654" s="372"/>
      <c r="H654" s="372"/>
      <c r="I654" s="372"/>
    </row>
    <row r="655" spans="4:9" x14ac:dyDescent="0.15">
      <c r="D655" s="372"/>
      <c r="E655" s="372"/>
      <c r="F655" s="372"/>
      <c r="G655" s="372"/>
      <c r="H655" s="372"/>
      <c r="I655" s="372"/>
    </row>
    <row r="656" spans="4:9" x14ac:dyDescent="0.15">
      <c r="D656" s="372"/>
      <c r="E656" s="372"/>
      <c r="F656" s="372"/>
      <c r="G656" s="372"/>
      <c r="H656" s="372"/>
      <c r="I656" s="372"/>
    </row>
    <row r="657" spans="4:9" x14ac:dyDescent="0.15">
      <c r="D657" s="372"/>
      <c r="E657" s="372"/>
      <c r="F657" s="372"/>
      <c r="G657" s="372"/>
      <c r="H657" s="372"/>
      <c r="I657" s="372"/>
    </row>
    <row r="658" spans="4:9" x14ac:dyDescent="0.15">
      <c r="D658" s="372"/>
      <c r="E658" s="372"/>
      <c r="F658" s="372"/>
      <c r="G658" s="372"/>
      <c r="H658" s="372"/>
      <c r="I658" s="372"/>
    </row>
    <row r="659" spans="4:9" x14ac:dyDescent="0.15">
      <c r="D659" s="372"/>
      <c r="E659" s="372"/>
      <c r="F659" s="372"/>
      <c r="G659" s="372"/>
      <c r="H659" s="372"/>
      <c r="I659" s="372"/>
    </row>
    <row r="660" spans="4:9" x14ac:dyDescent="0.15">
      <c r="D660" s="372"/>
      <c r="E660" s="372"/>
      <c r="F660" s="372"/>
      <c r="G660" s="372"/>
      <c r="H660" s="372"/>
      <c r="I660" s="372"/>
    </row>
    <row r="661" spans="4:9" x14ac:dyDescent="0.15">
      <c r="D661" s="372"/>
      <c r="E661" s="372"/>
      <c r="F661" s="372"/>
      <c r="G661" s="372"/>
      <c r="H661" s="372"/>
      <c r="I661" s="372"/>
    </row>
    <row r="662" spans="4:9" x14ac:dyDescent="0.15">
      <c r="D662" s="372"/>
      <c r="E662" s="372"/>
      <c r="F662" s="372"/>
      <c r="G662" s="372"/>
      <c r="H662" s="372"/>
      <c r="I662" s="372"/>
    </row>
    <row r="663" spans="4:9" x14ac:dyDescent="0.15">
      <c r="D663" s="372"/>
      <c r="E663" s="372"/>
      <c r="F663" s="372"/>
      <c r="G663" s="372"/>
      <c r="H663" s="372"/>
      <c r="I663" s="372"/>
    </row>
    <row r="664" spans="4:9" x14ac:dyDescent="0.15">
      <c r="D664" s="372"/>
      <c r="E664" s="372"/>
      <c r="F664" s="372"/>
      <c r="G664" s="372"/>
      <c r="H664" s="372"/>
      <c r="I664" s="372"/>
    </row>
    <row r="665" spans="4:9" x14ac:dyDescent="0.15">
      <c r="D665" s="372"/>
      <c r="E665" s="372"/>
      <c r="F665" s="372"/>
      <c r="G665" s="372"/>
      <c r="H665" s="372"/>
      <c r="I665" s="372"/>
    </row>
    <row r="666" spans="4:9" x14ac:dyDescent="0.15">
      <c r="D666" s="372"/>
      <c r="E666" s="372"/>
      <c r="F666" s="372"/>
      <c r="G666" s="372"/>
      <c r="H666" s="372"/>
      <c r="I666" s="372"/>
    </row>
    <row r="667" spans="4:9" x14ac:dyDescent="0.15">
      <c r="D667" s="372"/>
      <c r="E667" s="372"/>
      <c r="F667" s="372"/>
      <c r="G667" s="372"/>
      <c r="H667" s="372"/>
      <c r="I667" s="372"/>
    </row>
    <row r="668" spans="4:9" x14ac:dyDescent="0.15">
      <c r="D668" s="372"/>
      <c r="E668" s="372"/>
      <c r="F668" s="372"/>
      <c r="G668" s="372"/>
      <c r="H668" s="372"/>
      <c r="I668" s="372"/>
    </row>
    <row r="669" spans="4:9" x14ac:dyDescent="0.15">
      <c r="D669" s="372"/>
      <c r="E669" s="372"/>
      <c r="F669" s="372"/>
      <c r="G669" s="372"/>
      <c r="H669" s="372"/>
      <c r="I669" s="372"/>
    </row>
    <row r="670" spans="4:9" x14ac:dyDescent="0.15">
      <c r="D670" s="372"/>
      <c r="E670" s="372"/>
      <c r="F670" s="372"/>
      <c r="G670" s="372"/>
      <c r="H670" s="372"/>
      <c r="I670" s="372"/>
    </row>
    <row r="671" spans="4:9" x14ac:dyDescent="0.15">
      <c r="D671" s="372"/>
      <c r="E671" s="372"/>
      <c r="F671" s="372"/>
      <c r="G671" s="372"/>
      <c r="H671" s="372"/>
      <c r="I671" s="372"/>
    </row>
    <row r="672" spans="4:9" x14ac:dyDescent="0.15">
      <c r="D672" s="372"/>
      <c r="E672" s="372"/>
      <c r="F672" s="372"/>
      <c r="G672" s="372"/>
      <c r="H672" s="372"/>
      <c r="I672" s="372"/>
    </row>
    <row r="673" spans="4:9" x14ac:dyDescent="0.15">
      <c r="D673" s="372"/>
      <c r="E673" s="372"/>
      <c r="F673" s="372"/>
      <c r="G673" s="372"/>
      <c r="H673" s="372"/>
      <c r="I673" s="372"/>
    </row>
    <row r="674" spans="4:9" x14ac:dyDescent="0.15">
      <c r="D674" s="372"/>
      <c r="E674" s="372"/>
      <c r="F674" s="372"/>
      <c r="G674" s="372"/>
      <c r="H674" s="372"/>
      <c r="I674" s="372"/>
    </row>
    <row r="675" spans="4:9" x14ac:dyDescent="0.15">
      <c r="D675" s="372"/>
      <c r="E675" s="372"/>
      <c r="F675" s="372"/>
      <c r="G675" s="372"/>
      <c r="H675" s="372"/>
      <c r="I675" s="372"/>
    </row>
    <row r="676" spans="4:9" x14ac:dyDescent="0.15">
      <c r="D676" s="372"/>
      <c r="E676" s="372"/>
      <c r="F676" s="372"/>
      <c r="G676" s="372"/>
      <c r="H676" s="372"/>
      <c r="I676" s="372"/>
    </row>
    <row r="677" spans="4:9" x14ac:dyDescent="0.15">
      <c r="D677" s="372"/>
      <c r="E677" s="372"/>
      <c r="F677" s="372"/>
      <c r="G677" s="372"/>
      <c r="H677" s="372"/>
      <c r="I677" s="372"/>
    </row>
    <row r="678" spans="4:9" x14ac:dyDescent="0.15">
      <c r="D678" s="372"/>
      <c r="E678" s="372"/>
      <c r="F678" s="372"/>
      <c r="G678" s="372"/>
      <c r="H678" s="372"/>
      <c r="I678" s="372"/>
    </row>
    <row r="679" spans="4:9" x14ac:dyDescent="0.15">
      <c r="D679" s="372"/>
      <c r="E679" s="372"/>
      <c r="F679" s="372"/>
      <c r="G679" s="372"/>
      <c r="H679" s="372"/>
      <c r="I679" s="372"/>
    </row>
    <row r="680" spans="4:9" x14ac:dyDescent="0.15">
      <c r="D680" s="372"/>
      <c r="E680" s="372"/>
      <c r="F680" s="372"/>
      <c r="G680" s="372"/>
      <c r="H680" s="372"/>
      <c r="I680" s="372"/>
    </row>
    <row r="681" spans="4:9" x14ac:dyDescent="0.15">
      <c r="D681" s="372"/>
      <c r="E681" s="372"/>
      <c r="F681" s="372"/>
      <c r="G681" s="372"/>
      <c r="H681" s="372"/>
      <c r="I681" s="372"/>
    </row>
    <row r="682" spans="4:9" x14ac:dyDescent="0.15">
      <c r="D682" s="372"/>
      <c r="E682" s="372"/>
      <c r="F682" s="372"/>
      <c r="G682" s="372"/>
      <c r="H682" s="372"/>
      <c r="I682" s="372"/>
    </row>
    <row r="683" spans="4:9" x14ac:dyDescent="0.15">
      <c r="D683" s="372"/>
      <c r="E683" s="372"/>
      <c r="F683" s="372"/>
      <c r="G683" s="372"/>
      <c r="H683" s="372"/>
      <c r="I683" s="372"/>
    </row>
    <row r="684" spans="4:9" x14ac:dyDescent="0.15">
      <c r="D684" s="372"/>
      <c r="E684" s="372"/>
      <c r="F684" s="372"/>
      <c r="G684" s="372"/>
      <c r="H684" s="372"/>
      <c r="I684" s="372"/>
    </row>
    <row r="685" spans="4:9" x14ac:dyDescent="0.15">
      <c r="D685" s="372"/>
      <c r="E685" s="372"/>
      <c r="F685" s="372"/>
      <c r="G685" s="372"/>
      <c r="H685" s="372"/>
      <c r="I685" s="372"/>
    </row>
    <row r="686" spans="4:9" x14ac:dyDescent="0.15">
      <c r="D686" s="372"/>
      <c r="E686" s="372"/>
      <c r="F686" s="372"/>
      <c r="G686" s="372"/>
      <c r="H686" s="372"/>
      <c r="I686" s="372"/>
    </row>
    <row r="687" spans="4:9" x14ac:dyDescent="0.15">
      <c r="D687" s="372"/>
      <c r="E687" s="372"/>
      <c r="F687" s="372"/>
      <c r="G687" s="372"/>
      <c r="H687" s="372"/>
      <c r="I687" s="372"/>
    </row>
    <row r="688" spans="4:9" x14ac:dyDescent="0.15">
      <c r="D688" s="372"/>
      <c r="E688" s="372"/>
      <c r="F688" s="372"/>
      <c r="G688" s="372"/>
      <c r="H688" s="372"/>
      <c r="I688" s="372"/>
    </row>
    <row r="689" spans="4:9" x14ac:dyDescent="0.15">
      <c r="D689" s="372"/>
      <c r="E689" s="372"/>
      <c r="F689" s="372"/>
      <c r="G689" s="372"/>
      <c r="H689" s="372"/>
      <c r="I689" s="372"/>
    </row>
    <row r="690" spans="4:9" x14ac:dyDescent="0.15">
      <c r="D690" s="372"/>
      <c r="E690" s="372"/>
      <c r="F690" s="372"/>
      <c r="G690" s="372"/>
      <c r="H690" s="372"/>
      <c r="I690" s="372"/>
    </row>
    <row r="691" spans="4:9" x14ac:dyDescent="0.15">
      <c r="D691" s="372"/>
      <c r="E691" s="372"/>
      <c r="F691" s="372"/>
      <c r="G691" s="372"/>
      <c r="H691" s="372"/>
      <c r="I691" s="372"/>
    </row>
    <row r="692" spans="4:9" x14ac:dyDescent="0.15">
      <c r="D692" s="372"/>
      <c r="E692" s="372"/>
      <c r="F692" s="372"/>
      <c r="G692" s="372"/>
      <c r="H692" s="372"/>
      <c r="I692" s="372"/>
    </row>
    <row r="693" spans="4:9" x14ac:dyDescent="0.15">
      <c r="D693" s="372"/>
      <c r="E693" s="372"/>
      <c r="F693" s="372"/>
      <c r="G693" s="372"/>
      <c r="H693" s="372"/>
      <c r="I693" s="372"/>
    </row>
    <row r="694" spans="4:9" x14ac:dyDescent="0.15">
      <c r="D694" s="372"/>
      <c r="E694" s="372"/>
      <c r="F694" s="372"/>
      <c r="G694" s="372"/>
      <c r="H694" s="372"/>
      <c r="I694" s="372"/>
    </row>
    <row r="695" spans="4:9" x14ac:dyDescent="0.15">
      <c r="D695" s="372"/>
      <c r="E695" s="372"/>
      <c r="F695" s="372"/>
      <c r="G695" s="372"/>
      <c r="H695" s="372"/>
      <c r="I695" s="372"/>
    </row>
    <row r="696" spans="4:9" x14ac:dyDescent="0.15">
      <c r="D696" s="372"/>
      <c r="E696" s="372"/>
      <c r="F696" s="372"/>
      <c r="G696" s="372"/>
      <c r="H696" s="372"/>
      <c r="I696" s="372"/>
    </row>
    <row r="697" spans="4:9" x14ac:dyDescent="0.15">
      <c r="D697" s="372"/>
      <c r="E697" s="372"/>
      <c r="F697" s="372"/>
      <c r="G697" s="372"/>
      <c r="H697" s="372"/>
      <c r="I697" s="372"/>
    </row>
    <row r="698" spans="4:9" x14ac:dyDescent="0.15">
      <c r="D698" s="372"/>
      <c r="E698" s="372"/>
      <c r="F698" s="372"/>
      <c r="G698" s="372"/>
      <c r="H698" s="372"/>
      <c r="I698" s="372"/>
    </row>
    <row r="699" spans="4:9" x14ac:dyDescent="0.15">
      <c r="D699" s="372"/>
      <c r="E699" s="372"/>
      <c r="F699" s="372"/>
      <c r="G699" s="372"/>
      <c r="H699" s="372"/>
      <c r="I699" s="372"/>
    </row>
    <row r="700" spans="4:9" x14ac:dyDescent="0.15">
      <c r="D700" s="372"/>
      <c r="E700" s="372"/>
      <c r="F700" s="372"/>
      <c r="G700" s="372"/>
      <c r="H700" s="372"/>
      <c r="I700" s="372"/>
    </row>
    <row r="701" spans="4:9" x14ac:dyDescent="0.15">
      <c r="D701" s="372"/>
      <c r="E701" s="372"/>
      <c r="F701" s="372"/>
      <c r="G701" s="372"/>
      <c r="H701" s="372"/>
      <c r="I701" s="372"/>
    </row>
    <row r="702" spans="4:9" x14ac:dyDescent="0.15">
      <c r="D702" s="372"/>
      <c r="E702" s="372"/>
      <c r="F702" s="372"/>
      <c r="G702" s="372"/>
      <c r="H702" s="372"/>
      <c r="I702" s="372"/>
    </row>
    <row r="703" spans="4:9" x14ac:dyDescent="0.15">
      <c r="D703" s="372"/>
      <c r="E703" s="372"/>
      <c r="F703" s="372"/>
      <c r="G703" s="372"/>
      <c r="H703" s="372"/>
      <c r="I703" s="372"/>
    </row>
    <row r="704" spans="4:9" x14ac:dyDescent="0.15">
      <c r="D704" s="372"/>
      <c r="E704" s="372"/>
      <c r="F704" s="372"/>
      <c r="G704" s="372"/>
      <c r="H704" s="372"/>
      <c r="I704" s="372"/>
    </row>
    <row r="705" spans="4:9" x14ac:dyDescent="0.15">
      <c r="D705" s="372"/>
      <c r="E705" s="372"/>
      <c r="F705" s="372"/>
      <c r="G705" s="372"/>
      <c r="H705" s="372"/>
      <c r="I705" s="372"/>
    </row>
    <row r="706" spans="4:9" x14ac:dyDescent="0.15">
      <c r="D706" s="372"/>
      <c r="E706" s="372"/>
      <c r="F706" s="372"/>
      <c r="G706" s="372"/>
      <c r="H706" s="372"/>
      <c r="I706" s="372"/>
    </row>
    <row r="707" spans="4:9" x14ac:dyDescent="0.15">
      <c r="D707" s="372"/>
      <c r="E707" s="372"/>
      <c r="F707" s="372"/>
      <c r="G707" s="372"/>
      <c r="H707" s="372"/>
      <c r="I707" s="372"/>
    </row>
    <row r="708" spans="4:9" x14ac:dyDescent="0.15">
      <c r="D708" s="372"/>
      <c r="E708" s="372"/>
      <c r="F708" s="372"/>
      <c r="G708" s="372"/>
      <c r="H708" s="372"/>
      <c r="I708" s="372"/>
    </row>
    <row r="709" spans="4:9" x14ac:dyDescent="0.15">
      <c r="D709" s="372"/>
      <c r="E709" s="372"/>
      <c r="F709" s="372"/>
      <c r="G709" s="372"/>
      <c r="H709" s="372"/>
      <c r="I709" s="372"/>
    </row>
    <row r="710" spans="4:9" x14ac:dyDescent="0.15">
      <c r="D710" s="372"/>
      <c r="E710" s="372"/>
      <c r="F710" s="372"/>
      <c r="G710" s="372"/>
      <c r="H710" s="372"/>
      <c r="I710" s="372"/>
    </row>
    <row r="711" spans="4:9" x14ac:dyDescent="0.15">
      <c r="D711" s="372"/>
      <c r="E711" s="372"/>
      <c r="F711" s="372"/>
      <c r="G711" s="372"/>
      <c r="H711" s="372"/>
      <c r="I711" s="372"/>
    </row>
    <row r="712" spans="4:9" x14ac:dyDescent="0.15">
      <c r="D712" s="372"/>
      <c r="E712" s="372"/>
      <c r="F712" s="372"/>
      <c r="G712" s="372"/>
      <c r="H712" s="372"/>
      <c r="I712" s="372"/>
    </row>
    <row r="713" spans="4:9" x14ac:dyDescent="0.15">
      <c r="D713" s="372"/>
      <c r="E713" s="372"/>
      <c r="F713" s="372"/>
      <c r="G713" s="372"/>
      <c r="H713" s="372"/>
      <c r="I713" s="372"/>
    </row>
    <row r="714" spans="4:9" x14ac:dyDescent="0.15">
      <c r="D714" s="372"/>
      <c r="E714" s="372"/>
      <c r="F714" s="372"/>
      <c r="G714" s="372"/>
      <c r="H714" s="372"/>
      <c r="I714" s="372"/>
    </row>
    <row r="715" spans="4:9" x14ac:dyDescent="0.15">
      <c r="D715" s="372"/>
      <c r="E715" s="372"/>
      <c r="F715" s="372"/>
      <c r="G715" s="372"/>
      <c r="H715" s="372"/>
      <c r="I715" s="372"/>
    </row>
    <row r="716" spans="4:9" x14ac:dyDescent="0.15">
      <c r="D716" s="372"/>
      <c r="E716" s="372"/>
      <c r="F716" s="372"/>
      <c r="G716" s="372"/>
      <c r="H716" s="372"/>
      <c r="I716" s="372"/>
    </row>
    <row r="717" spans="4:9" x14ac:dyDescent="0.15">
      <c r="D717" s="372"/>
      <c r="E717" s="372"/>
      <c r="F717" s="372"/>
      <c r="G717" s="372"/>
      <c r="H717" s="372"/>
      <c r="I717" s="372"/>
    </row>
    <row r="718" spans="4:9" x14ac:dyDescent="0.15">
      <c r="D718" s="372"/>
      <c r="E718" s="372"/>
      <c r="F718" s="372"/>
      <c r="G718" s="372"/>
      <c r="H718" s="372"/>
      <c r="I718" s="372"/>
    </row>
    <row r="719" spans="4:9" x14ac:dyDescent="0.15">
      <c r="D719" s="372"/>
      <c r="E719" s="372"/>
      <c r="F719" s="372"/>
      <c r="G719" s="372"/>
      <c r="H719" s="372"/>
      <c r="I719" s="372"/>
    </row>
    <row r="720" spans="4:9" x14ac:dyDescent="0.15">
      <c r="D720" s="372"/>
      <c r="E720" s="372"/>
      <c r="F720" s="372"/>
      <c r="G720" s="372"/>
      <c r="H720" s="372"/>
      <c r="I720" s="372"/>
    </row>
    <row r="721" spans="4:9" x14ac:dyDescent="0.15">
      <c r="D721" s="372"/>
      <c r="E721" s="372"/>
      <c r="F721" s="372"/>
      <c r="G721" s="372"/>
      <c r="H721" s="372"/>
      <c r="I721" s="372"/>
    </row>
    <row r="722" spans="4:9" x14ac:dyDescent="0.15">
      <c r="D722" s="372"/>
      <c r="E722" s="372"/>
      <c r="F722" s="372"/>
      <c r="G722" s="372"/>
      <c r="H722" s="372"/>
      <c r="I722" s="372"/>
    </row>
    <row r="723" spans="4:9" x14ac:dyDescent="0.15">
      <c r="D723" s="372"/>
      <c r="E723" s="372"/>
      <c r="F723" s="372"/>
      <c r="G723" s="372"/>
      <c r="H723" s="372"/>
      <c r="I723" s="372"/>
    </row>
    <row r="724" spans="4:9" x14ac:dyDescent="0.15">
      <c r="D724" s="372"/>
      <c r="E724" s="372"/>
      <c r="F724" s="372"/>
      <c r="G724" s="372"/>
      <c r="H724" s="372"/>
      <c r="I724" s="372"/>
    </row>
    <row r="725" spans="4:9" x14ac:dyDescent="0.15">
      <c r="D725" s="372"/>
      <c r="E725" s="372"/>
      <c r="F725" s="372"/>
      <c r="G725" s="372"/>
      <c r="H725" s="372"/>
      <c r="I725" s="372"/>
    </row>
    <row r="726" spans="4:9" x14ac:dyDescent="0.15">
      <c r="D726" s="372"/>
      <c r="E726" s="372"/>
      <c r="F726" s="372"/>
      <c r="G726" s="372"/>
      <c r="H726" s="372"/>
      <c r="I726" s="372"/>
    </row>
    <row r="727" spans="4:9" x14ac:dyDescent="0.15">
      <c r="D727" s="372"/>
      <c r="E727" s="372"/>
      <c r="F727" s="372"/>
      <c r="G727" s="372"/>
      <c r="H727" s="372"/>
      <c r="I727" s="372"/>
    </row>
    <row r="728" spans="4:9" x14ac:dyDescent="0.15">
      <c r="D728" s="372"/>
      <c r="E728" s="372"/>
      <c r="F728" s="372"/>
      <c r="G728" s="372"/>
      <c r="H728" s="372"/>
      <c r="I728" s="372"/>
    </row>
    <row r="729" spans="4:9" x14ac:dyDescent="0.15">
      <c r="D729" s="372"/>
      <c r="E729" s="372"/>
      <c r="F729" s="372"/>
      <c r="G729" s="372"/>
      <c r="H729" s="372"/>
      <c r="I729" s="372"/>
    </row>
    <row r="730" spans="4:9" x14ac:dyDescent="0.15">
      <c r="D730" s="372"/>
      <c r="E730" s="372"/>
      <c r="F730" s="372"/>
      <c r="G730" s="372"/>
      <c r="H730" s="372"/>
      <c r="I730" s="372"/>
    </row>
    <row r="731" spans="4:9" x14ac:dyDescent="0.15">
      <c r="D731" s="372"/>
      <c r="E731" s="372"/>
      <c r="F731" s="372"/>
      <c r="G731" s="372"/>
      <c r="H731" s="372"/>
      <c r="I731" s="372"/>
    </row>
    <row r="732" spans="4:9" x14ac:dyDescent="0.15">
      <c r="D732" s="372"/>
      <c r="E732" s="372"/>
      <c r="F732" s="372"/>
      <c r="G732" s="372"/>
      <c r="H732" s="372"/>
      <c r="I732" s="372"/>
    </row>
    <row r="733" spans="4:9" x14ac:dyDescent="0.15">
      <c r="D733" s="372"/>
      <c r="E733" s="372"/>
      <c r="F733" s="372"/>
      <c r="G733" s="372"/>
      <c r="H733" s="372"/>
      <c r="I733" s="372"/>
    </row>
    <row r="734" spans="4:9" x14ac:dyDescent="0.15">
      <c r="D734" s="372"/>
      <c r="E734" s="372"/>
      <c r="F734" s="372"/>
      <c r="G734" s="372"/>
      <c r="H734" s="372"/>
      <c r="I734" s="372"/>
    </row>
    <row r="735" spans="4:9" x14ac:dyDescent="0.15">
      <c r="D735" s="372"/>
      <c r="E735" s="372"/>
      <c r="F735" s="372"/>
      <c r="G735" s="372"/>
      <c r="H735" s="372"/>
      <c r="I735" s="372"/>
    </row>
    <row r="736" spans="4:9" x14ac:dyDescent="0.15">
      <c r="D736" s="372"/>
      <c r="E736" s="372"/>
      <c r="F736" s="372"/>
      <c r="G736" s="372"/>
      <c r="H736" s="372"/>
      <c r="I736" s="372"/>
    </row>
    <row r="737" spans="4:9" x14ac:dyDescent="0.15">
      <c r="D737" s="372"/>
      <c r="E737" s="372"/>
      <c r="F737" s="372"/>
      <c r="G737" s="372"/>
      <c r="H737" s="372"/>
      <c r="I737" s="372"/>
    </row>
    <row r="738" spans="4:9" x14ac:dyDescent="0.15">
      <c r="D738" s="372"/>
      <c r="E738" s="372"/>
      <c r="F738" s="372"/>
      <c r="G738" s="372"/>
      <c r="H738" s="372"/>
      <c r="I738" s="372"/>
    </row>
    <row r="739" spans="4:9" x14ac:dyDescent="0.15">
      <c r="D739" s="372"/>
      <c r="E739" s="372"/>
      <c r="F739" s="372"/>
      <c r="G739" s="372"/>
      <c r="H739" s="372"/>
      <c r="I739" s="372"/>
    </row>
    <row r="740" spans="4:9" x14ac:dyDescent="0.15">
      <c r="D740" s="372"/>
      <c r="E740" s="372"/>
      <c r="F740" s="372"/>
      <c r="G740" s="372"/>
      <c r="H740" s="372"/>
      <c r="I740" s="372"/>
    </row>
    <row r="741" spans="4:9" x14ac:dyDescent="0.15">
      <c r="D741" s="372"/>
      <c r="E741" s="372"/>
      <c r="F741" s="372"/>
      <c r="G741" s="372"/>
      <c r="H741" s="372"/>
      <c r="I741" s="372"/>
    </row>
    <row r="742" spans="4:9" x14ac:dyDescent="0.15">
      <c r="D742" s="372"/>
      <c r="E742" s="372"/>
      <c r="F742" s="372"/>
      <c r="G742" s="372"/>
      <c r="H742" s="372"/>
      <c r="I742" s="372"/>
    </row>
    <row r="743" spans="4:9" x14ac:dyDescent="0.15">
      <c r="D743" s="372"/>
      <c r="E743" s="372"/>
      <c r="F743" s="372"/>
      <c r="G743" s="372"/>
      <c r="H743" s="372"/>
      <c r="I743" s="372"/>
    </row>
    <row r="744" spans="4:9" x14ac:dyDescent="0.15">
      <c r="D744" s="372"/>
      <c r="E744" s="372"/>
      <c r="F744" s="372"/>
      <c r="G744" s="372"/>
      <c r="H744" s="372"/>
      <c r="I744" s="372"/>
    </row>
    <row r="745" spans="4:9" x14ac:dyDescent="0.15">
      <c r="D745" s="372"/>
      <c r="E745" s="372"/>
      <c r="F745" s="372"/>
      <c r="G745" s="372"/>
      <c r="H745" s="372"/>
      <c r="I745" s="372"/>
    </row>
    <row r="746" spans="4:9" x14ac:dyDescent="0.15">
      <c r="D746" s="372"/>
      <c r="E746" s="372"/>
      <c r="F746" s="372"/>
      <c r="G746" s="372"/>
      <c r="H746" s="372"/>
      <c r="I746" s="372"/>
    </row>
    <row r="747" spans="4:9" x14ac:dyDescent="0.15">
      <c r="D747" s="372"/>
      <c r="E747" s="372"/>
      <c r="F747" s="372"/>
      <c r="G747" s="372"/>
      <c r="H747" s="372"/>
      <c r="I747" s="372"/>
    </row>
    <row r="748" spans="4:9" x14ac:dyDescent="0.15">
      <c r="D748" s="372"/>
      <c r="E748" s="372"/>
      <c r="F748" s="372"/>
      <c r="G748" s="372"/>
      <c r="H748" s="372"/>
      <c r="I748" s="372"/>
    </row>
    <row r="749" spans="4:9" x14ac:dyDescent="0.15">
      <c r="D749" s="372"/>
      <c r="E749" s="372"/>
      <c r="F749" s="372"/>
      <c r="G749" s="372"/>
      <c r="H749" s="372"/>
      <c r="I749" s="372"/>
    </row>
    <row r="750" spans="4:9" x14ac:dyDescent="0.15">
      <c r="D750" s="372"/>
      <c r="E750" s="372"/>
      <c r="F750" s="372"/>
      <c r="G750" s="372"/>
      <c r="H750" s="372"/>
      <c r="I750" s="372"/>
    </row>
    <row r="751" spans="4:9" x14ac:dyDescent="0.15">
      <c r="D751" s="372"/>
      <c r="E751" s="372"/>
      <c r="F751" s="372"/>
      <c r="G751" s="372"/>
      <c r="H751" s="372"/>
      <c r="I751" s="372"/>
    </row>
    <row r="752" spans="4:9" x14ac:dyDescent="0.15">
      <c r="D752" s="372"/>
      <c r="E752" s="372"/>
      <c r="F752" s="372"/>
      <c r="G752" s="372"/>
      <c r="H752" s="372"/>
      <c r="I752" s="372"/>
    </row>
    <row r="753" spans="4:9" x14ac:dyDescent="0.15">
      <c r="D753" s="372"/>
      <c r="E753" s="372"/>
      <c r="F753" s="372"/>
      <c r="G753" s="372"/>
      <c r="H753" s="372"/>
      <c r="I753" s="372"/>
    </row>
    <row r="754" spans="4:9" x14ac:dyDescent="0.15">
      <c r="D754" s="372"/>
      <c r="E754" s="372"/>
      <c r="F754" s="372"/>
      <c r="G754" s="372"/>
      <c r="H754" s="372"/>
      <c r="I754" s="372"/>
    </row>
    <row r="755" spans="4:9" x14ac:dyDescent="0.15">
      <c r="D755" s="372"/>
      <c r="E755" s="372"/>
      <c r="F755" s="372"/>
      <c r="G755" s="372"/>
      <c r="H755" s="372"/>
      <c r="I755" s="372"/>
    </row>
    <row r="756" spans="4:9" x14ac:dyDescent="0.15">
      <c r="D756" s="372"/>
      <c r="E756" s="372"/>
      <c r="F756" s="372"/>
      <c r="G756" s="372"/>
      <c r="H756" s="372"/>
      <c r="I756" s="372"/>
    </row>
    <row r="757" spans="4:9" x14ac:dyDescent="0.15">
      <c r="D757" s="372"/>
      <c r="E757" s="372"/>
      <c r="F757" s="372"/>
      <c r="G757" s="372"/>
      <c r="H757" s="372"/>
      <c r="I757" s="372"/>
    </row>
    <row r="758" spans="4:9" x14ac:dyDescent="0.15">
      <c r="D758" s="372"/>
      <c r="E758" s="372"/>
      <c r="F758" s="372"/>
      <c r="G758" s="372"/>
      <c r="H758" s="372"/>
      <c r="I758" s="372"/>
    </row>
    <row r="759" spans="4:9" x14ac:dyDescent="0.15">
      <c r="D759" s="372"/>
      <c r="E759" s="372"/>
      <c r="F759" s="372"/>
      <c r="G759" s="372"/>
      <c r="H759" s="372"/>
      <c r="I759" s="372"/>
    </row>
    <row r="760" spans="4:9" x14ac:dyDescent="0.15">
      <c r="D760" s="372"/>
      <c r="E760" s="372"/>
      <c r="F760" s="372"/>
      <c r="G760" s="372"/>
      <c r="H760" s="372"/>
      <c r="I760" s="372"/>
    </row>
    <row r="761" spans="4:9" x14ac:dyDescent="0.15">
      <c r="D761" s="372"/>
      <c r="E761" s="372"/>
      <c r="F761" s="372"/>
      <c r="G761" s="372"/>
      <c r="H761" s="372"/>
      <c r="I761" s="372"/>
    </row>
  </sheetData>
  <mergeCells count="592">
    <mergeCell ref="K1:S1"/>
    <mergeCell ref="K2:M2"/>
    <mergeCell ref="N2:P2"/>
    <mergeCell ref="S2:S3"/>
    <mergeCell ref="A10:A11"/>
    <mergeCell ref="A6:A7"/>
    <mergeCell ref="A14:A15"/>
    <mergeCell ref="B14:B15"/>
    <mergeCell ref="C14:C15"/>
    <mergeCell ref="F6:H6"/>
    <mergeCell ref="G7:I7"/>
    <mergeCell ref="F8:H8"/>
    <mergeCell ref="G9:I9"/>
    <mergeCell ref="D6:E6"/>
    <mergeCell ref="D10:E10"/>
    <mergeCell ref="D11:E11"/>
    <mergeCell ref="B10:B11"/>
    <mergeCell ref="C10:C11"/>
    <mergeCell ref="F10:H10"/>
    <mergeCell ref="G11:I11"/>
    <mergeCell ref="B1:B2"/>
    <mergeCell ref="A1:A3"/>
    <mergeCell ref="A8:A9"/>
    <mergeCell ref="B8:B9"/>
    <mergeCell ref="B16:B17"/>
    <mergeCell ref="C16:C17"/>
    <mergeCell ref="D20:E20"/>
    <mergeCell ref="A12:A13"/>
    <mergeCell ref="B12:B13"/>
    <mergeCell ref="A18:A19"/>
    <mergeCell ref="B18:B19"/>
    <mergeCell ref="A20:A21"/>
    <mergeCell ref="B20:B21"/>
    <mergeCell ref="A16:A17"/>
    <mergeCell ref="D21:E21"/>
    <mergeCell ref="C12:C13"/>
    <mergeCell ref="D12:E12"/>
    <mergeCell ref="D13:E13"/>
    <mergeCell ref="D15:E15"/>
    <mergeCell ref="D14:E14"/>
    <mergeCell ref="D16:E16"/>
    <mergeCell ref="D17:E17"/>
    <mergeCell ref="C18:C19"/>
    <mergeCell ref="C20:C21"/>
    <mergeCell ref="A4:A5"/>
    <mergeCell ref="B6:B7"/>
    <mergeCell ref="D4:E4"/>
    <mergeCell ref="C6:C7"/>
    <mergeCell ref="D5:E5"/>
    <mergeCell ref="D7:E7"/>
    <mergeCell ref="C8:C9"/>
    <mergeCell ref="D8:E8"/>
    <mergeCell ref="D9:E9"/>
    <mergeCell ref="B4:B5"/>
    <mergeCell ref="C4:C5"/>
    <mergeCell ref="F47:H47"/>
    <mergeCell ref="G48:I48"/>
    <mergeCell ref="G58:I58"/>
    <mergeCell ref="F55:H55"/>
    <mergeCell ref="F59:H59"/>
    <mergeCell ref="G60:I60"/>
    <mergeCell ref="F61:H61"/>
    <mergeCell ref="D56:E56"/>
    <mergeCell ref="F45:H45"/>
    <mergeCell ref="D58:E58"/>
    <mergeCell ref="G62:I62"/>
    <mergeCell ref="D63:G63"/>
    <mergeCell ref="H63:I64"/>
    <mergeCell ref="F64:G64"/>
    <mergeCell ref="D106:E106"/>
    <mergeCell ref="D107:E107"/>
    <mergeCell ref="F107:H107"/>
    <mergeCell ref="G108:I108"/>
    <mergeCell ref="B24:B25"/>
    <mergeCell ref="C24:C25"/>
    <mergeCell ref="D24:E24"/>
    <mergeCell ref="D25:E25"/>
    <mergeCell ref="D29:E29"/>
    <mergeCell ref="B63:B64"/>
    <mergeCell ref="B55:B56"/>
    <mergeCell ref="C55:C56"/>
    <mergeCell ref="C51:C52"/>
    <mergeCell ref="G36:I36"/>
    <mergeCell ref="F37:H37"/>
    <mergeCell ref="G38:I38"/>
    <mergeCell ref="F39:H39"/>
    <mergeCell ref="G40:I40"/>
    <mergeCell ref="F41:H41"/>
    <mergeCell ref="G42:I42"/>
    <mergeCell ref="D75:E75"/>
    <mergeCell ref="D81:E81"/>
    <mergeCell ref="G46:I46"/>
    <mergeCell ref="A24:A25"/>
    <mergeCell ref="A26:A27"/>
    <mergeCell ref="B26:B27"/>
    <mergeCell ref="C26:C27"/>
    <mergeCell ref="D26:E26"/>
    <mergeCell ref="D19:E19"/>
    <mergeCell ref="A22:A23"/>
    <mergeCell ref="B22:B23"/>
    <mergeCell ref="C22:C23"/>
    <mergeCell ref="D22:E22"/>
    <mergeCell ref="D23:E23"/>
    <mergeCell ref="D27:E27"/>
    <mergeCell ref="B30:B31"/>
    <mergeCell ref="C30:C31"/>
    <mergeCell ref="D30:E30"/>
    <mergeCell ref="A35:A36"/>
    <mergeCell ref="B35:B36"/>
    <mergeCell ref="C35:C36"/>
    <mergeCell ref="D35:E35"/>
    <mergeCell ref="D36:E36"/>
    <mergeCell ref="A32:A34"/>
    <mergeCell ref="A28:A29"/>
    <mergeCell ref="B28:B29"/>
    <mergeCell ref="C28:C29"/>
    <mergeCell ref="D28:E28"/>
    <mergeCell ref="A43:A44"/>
    <mergeCell ref="D43:E43"/>
    <mergeCell ref="D44:E44"/>
    <mergeCell ref="A41:A42"/>
    <mergeCell ref="B41:B42"/>
    <mergeCell ref="C41:C42"/>
    <mergeCell ref="D41:E41"/>
    <mergeCell ref="D42:E42"/>
    <mergeCell ref="A39:A40"/>
    <mergeCell ref="B39:B40"/>
    <mergeCell ref="C39:C40"/>
    <mergeCell ref="D39:E39"/>
    <mergeCell ref="D40:E40"/>
    <mergeCell ref="B43:B44"/>
    <mergeCell ref="C43:C44"/>
    <mergeCell ref="A37:A38"/>
    <mergeCell ref="B37:B38"/>
    <mergeCell ref="C37:C38"/>
    <mergeCell ref="D37:E37"/>
    <mergeCell ref="A30:A31"/>
    <mergeCell ref="A45:A46"/>
    <mergeCell ref="B45:B46"/>
    <mergeCell ref="C45:C46"/>
    <mergeCell ref="D49:E49"/>
    <mergeCell ref="A49:A50"/>
    <mergeCell ref="B49:B50"/>
    <mergeCell ref="A47:A48"/>
    <mergeCell ref="B47:B48"/>
    <mergeCell ref="C47:C48"/>
    <mergeCell ref="D47:E47"/>
    <mergeCell ref="D46:E46"/>
    <mergeCell ref="C49:C50"/>
    <mergeCell ref="B32:B33"/>
    <mergeCell ref="F173:H173"/>
    <mergeCell ref="D174:E174"/>
    <mergeCell ref="G174:I174"/>
    <mergeCell ref="A51:A52"/>
    <mergeCell ref="A53:A54"/>
    <mergeCell ref="B53:B54"/>
    <mergeCell ref="C53:C54"/>
    <mergeCell ref="B51:B52"/>
    <mergeCell ref="D54:E54"/>
    <mergeCell ref="A55:A56"/>
    <mergeCell ref="A173:A174"/>
    <mergeCell ref="B173:B174"/>
    <mergeCell ref="C173:C174"/>
    <mergeCell ref="D173:E173"/>
    <mergeCell ref="A109:A110"/>
    <mergeCell ref="B109:B110"/>
    <mergeCell ref="C109:C110"/>
    <mergeCell ref="D109:E109"/>
    <mergeCell ref="A63:A65"/>
    <mergeCell ref="A59:A60"/>
    <mergeCell ref="B59:B60"/>
    <mergeCell ref="C59:C60"/>
    <mergeCell ref="D59:E59"/>
    <mergeCell ref="A57:A58"/>
    <mergeCell ref="B57:B58"/>
    <mergeCell ref="C57:C58"/>
    <mergeCell ref="D57:E57"/>
    <mergeCell ref="A61:A62"/>
    <mergeCell ref="B61:B62"/>
    <mergeCell ref="C61:C62"/>
    <mergeCell ref="D61:E61"/>
    <mergeCell ref="D62:E62"/>
    <mergeCell ref="D60:E60"/>
    <mergeCell ref="A66:A67"/>
    <mergeCell ref="B66:B67"/>
    <mergeCell ref="C66:C67"/>
    <mergeCell ref="D66:E66"/>
    <mergeCell ref="D67:E67"/>
    <mergeCell ref="A74:A75"/>
    <mergeCell ref="B74:B75"/>
    <mergeCell ref="C74:C75"/>
    <mergeCell ref="D74:E74"/>
    <mergeCell ref="D68:E68"/>
    <mergeCell ref="D69:E69"/>
    <mergeCell ref="A68:A69"/>
    <mergeCell ref="A70:A71"/>
    <mergeCell ref="A72:A73"/>
    <mergeCell ref="D70:E70"/>
    <mergeCell ref="D71:E71"/>
    <mergeCell ref="D72:E72"/>
    <mergeCell ref="D73:E73"/>
    <mergeCell ref="B68:B69"/>
    <mergeCell ref="C68:C69"/>
    <mergeCell ref="B70:B71"/>
    <mergeCell ref="B72:B73"/>
    <mergeCell ref="C70:C71"/>
    <mergeCell ref="C72:C73"/>
    <mergeCell ref="A80:A81"/>
    <mergeCell ref="B80:B81"/>
    <mergeCell ref="C80:C81"/>
    <mergeCell ref="D80:E80"/>
    <mergeCell ref="D79:E79"/>
    <mergeCell ref="A76:A77"/>
    <mergeCell ref="B76:B77"/>
    <mergeCell ref="C76:C77"/>
    <mergeCell ref="D76:E76"/>
    <mergeCell ref="D77:E77"/>
    <mergeCell ref="A78:A79"/>
    <mergeCell ref="B78:B79"/>
    <mergeCell ref="C78:C79"/>
    <mergeCell ref="D78:E78"/>
    <mergeCell ref="A84:A85"/>
    <mergeCell ref="B84:B85"/>
    <mergeCell ref="C84:C85"/>
    <mergeCell ref="D84:E84"/>
    <mergeCell ref="D85:E85"/>
    <mergeCell ref="A82:A83"/>
    <mergeCell ref="B82:B83"/>
    <mergeCell ref="C82:C83"/>
    <mergeCell ref="D82:E82"/>
    <mergeCell ref="A88:A89"/>
    <mergeCell ref="B88:B89"/>
    <mergeCell ref="C88:C89"/>
    <mergeCell ref="D88:E88"/>
    <mergeCell ref="D89:E89"/>
    <mergeCell ref="A86:A87"/>
    <mergeCell ref="B86:B87"/>
    <mergeCell ref="C86:C87"/>
    <mergeCell ref="D86:E86"/>
    <mergeCell ref="A92:A93"/>
    <mergeCell ref="B92:B93"/>
    <mergeCell ref="C92:C93"/>
    <mergeCell ref="D92:E92"/>
    <mergeCell ref="D93:E93"/>
    <mergeCell ref="A90:A91"/>
    <mergeCell ref="B90:B91"/>
    <mergeCell ref="C90:C91"/>
    <mergeCell ref="D90:E90"/>
    <mergeCell ref="A111:A112"/>
    <mergeCell ref="B111:B112"/>
    <mergeCell ref="C111:C112"/>
    <mergeCell ref="A107:A108"/>
    <mergeCell ref="B107:B108"/>
    <mergeCell ref="C107:C108"/>
    <mergeCell ref="A103:A104"/>
    <mergeCell ref="B103:B104"/>
    <mergeCell ref="C103:C104"/>
    <mergeCell ref="A105:A106"/>
    <mergeCell ref="B105:B106"/>
    <mergeCell ref="C105:C106"/>
    <mergeCell ref="A117:A118"/>
    <mergeCell ref="B117:B118"/>
    <mergeCell ref="C117:C118"/>
    <mergeCell ref="D117:E117"/>
    <mergeCell ref="D118:E118"/>
    <mergeCell ref="A113:A114"/>
    <mergeCell ref="B113:B114"/>
    <mergeCell ref="C113:C114"/>
    <mergeCell ref="D113:E113"/>
    <mergeCell ref="D114:E114"/>
    <mergeCell ref="A115:A116"/>
    <mergeCell ref="D115:E115"/>
    <mergeCell ref="D116:E116"/>
    <mergeCell ref="B115:B116"/>
    <mergeCell ref="C115:C116"/>
    <mergeCell ref="A119:A120"/>
    <mergeCell ref="B119:B120"/>
    <mergeCell ref="C119:C120"/>
    <mergeCell ref="D119:E119"/>
    <mergeCell ref="D120:E120"/>
    <mergeCell ref="A121:A122"/>
    <mergeCell ref="A123:A124"/>
    <mergeCell ref="A128:A129"/>
    <mergeCell ref="C128:C129"/>
    <mergeCell ref="D121:E121"/>
    <mergeCell ref="D122:E122"/>
    <mergeCell ref="D123:E123"/>
    <mergeCell ref="D124:E124"/>
    <mergeCell ref="D128:E128"/>
    <mergeCell ref="D129:E129"/>
    <mergeCell ref="A125:A127"/>
    <mergeCell ref="B125:B126"/>
    <mergeCell ref="D125:G125"/>
    <mergeCell ref="F126:G126"/>
    <mergeCell ref="F127:G127"/>
    <mergeCell ref="B123:B124"/>
    <mergeCell ref="B128:B129"/>
    <mergeCell ref="C121:C122"/>
    <mergeCell ref="C123:C124"/>
    <mergeCell ref="A132:A133"/>
    <mergeCell ref="B132:B133"/>
    <mergeCell ref="C132:C133"/>
    <mergeCell ref="D132:E132"/>
    <mergeCell ref="D133:E133"/>
    <mergeCell ref="A130:A131"/>
    <mergeCell ref="B130:B131"/>
    <mergeCell ref="C130:C131"/>
    <mergeCell ref="D130:E130"/>
    <mergeCell ref="D131:E131"/>
    <mergeCell ref="A136:A137"/>
    <mergeCell ref="B136:B137"/>
    <mergeCell ref="C136:C137"/>
    <mergeCell ref="D136:E136"/>
    <mergeCell ref="D142:E142"/>
    <mergeCell ref="D143:E143"/>
    <mergeCell ref="A154:A155"/>
    <mergeCell ref="B154:B155"/>
    <mergeCell ref="C154:C155"/>
    <mergeCell ref="D154:E154"/>
    <mergeCell ref="D155:E155"/>
    <mergeCell ref="A150:A151"/>
    <mergeCell ref="B150:B151"/>
    <mergeCell ref="C150:C151"/>
    <mergeCell ref="D150:E150"/>
    <mergeCell ref="D151:E151"/>
    <mergeCell ref="B152:B153"/>
    <mergeCell ref="A152:A153"/>
    <mergeCell ref="C152:C153"/>
    <mergeCell ref="B156:B157"/>
    <mergeCell ref="A161:A162"/>
    <mergeCell ref="A163:A164"/>
    <mergeCell ref="B161:B162"/>
    <mergeCell ref="B163:B164"/>
    <mergeCell ref="D164:E164"/>
    <mergeCell ref="C161:C162"/>
    <mergeCell ref="C163:C164"/>
    <mergeCell ref="A156:A158"/>
    <mergeCell ref="D170:E170"/>
    <mergeCell ref="C165:C166"/>
    <mergeCell ref="D165:E165"/>
    <mergeCell ref="A167:A168"/>
    <mergeCell ref="B167:B168"/>
    <mergeCell ref="C167:C168"/>
    <mergeCell ref="D167:E167"/>
    <mergeCell ref="D168:E168"/>
    <mergeCell ref="A169:A170"/>
    <mergeCell ref="B169:B170"/>
    <mergeCell ref="C169:C170"/>
    <mergeCell ref="D169:E169"/>
    <mergeCell ref="A165:A166"/>
    <mergeCell ref="B165:B166"/>
    <mergeCell ref="D166:E166"/>
    <mergeCell ref="B121:B122"/>
    <mergeCell ref="A171:A172"/>
    <mergeCell ref="B171:B172"/>
    <mergeCell ref="C171:C172"/>
    <mergeCell ref="D171:E171"/>
    <mergeCell ref="F171:H171"/>
    <mergeCell ref="G56:I56"/>
    <mergeCell ref="D172:E172"/>
    <mergeCell ref="G172:I172"/>
    <mergeCell ref="D140:E140"/>
    <mergeCell ref="D147:E147"/>
    <mergeCell ref="A140:A141"/>
    <mergeCell ref="D141:E141"/>
    <mergeCell ref="A146:A147"/>
    <mergeCell ref="B140:B141"/>
    <mergeCell ref="C140:C141"/>
    <mergeCell ref="B146:B147"/>
    <mergeCell ref="C146:C147"/>
    <mergeCell ref="D149:E149"/>
    <mergeCell ref="G166:I166"/>
    <mergeCell ref="G160:I160"/>
    <mergeCell ref="F158:G158"/>
    <mergeCell ref="F65:G65"/>
    <mergeCell ref="H65:I65"/>
    <mergeCell ref="H1:I2"/>
    <mergeCell ref="H3:I3"/>
    <mergeCell ref="F4:H4"/>
    <mergeCell ref="G5:I5"/>
    <mergeCell ref="D1:G1"/>
    <mergeCell ref="F2:G2"/>
    <mergeCell ref="F3:G3"/>
    <mergeCell ref="F57:H57"/>
    <mergeCell ref="D53:E53"/>
    <mergeCell ref="D51:E51"/>
    <mergeCell ref="D52:E52"/>
    <mergeCell ref="F51:H51"/>
    <mergeCell ref="G52:I52"/>
    <mergeCell ref="F53:H53"/>
    <mergeCell ref="G54:I54"/>
    <mergeCell ref="D55:E55"/>
    <mergeCell ref="D50:E50"/>
    <mergeCell ref="D48:E48"/>
    <mergeCell ref="F43:H43"/>
    <mergeCell ref="G44:I44"/>
    <mergeCell ref="F49:H49"/>
    <mergeCell ref="G50:I50"/>
    <mergeCell ref="D45:E45"/>
    <mergeCell ref="D18:E18"/>
    <mergeCell ref="F14:H14"/>
    <mergeCell ref="F12:H12"/>
    <mergeCell ref="G13:I13"/>
    <mergeCell ref="G15:I15"/>
    <mergeCell ref="F16:H16"/>
    <mergeCell ref="G17:I17"/>
    <mergeCell ref="F18:H18"/>
    <mergeCell ref="G19:I19"/>
    <mergeCell ref="F20:H20"/>
    <mergeCell ref="D110:E110"/>
    <mergeCell ref="G21:I21"/>
    <mergeCell ref="F28:H28"/>
    <mergeCell ref="G27:I27"/>
    <mergeCell ref="F22:H22"/>
    <mergeCell ref="G23:I23"/>
    <mergeCell ref="F24:H24"/>
    <mergeCell ref="F26:H26"/>
    <mergeCell ref="G25:I25"/>
    <mergeCell ref="F35:H35"/>
    <mergeCell ref="G29:I29"/>
    <mergeCell ref="F30:H30"/>
    <mergeCell ref="G31:I31"/>
    <mergeCell ref="H32:I33"/>
    <mergeCell ref="H34:I34"/>
    <mergeCell ref="F33:G33"/>
    <mergeCell ref="F34:G34"/>
    <mergeCell ref="D32:G32"/>
    <mergeCell ref="D31:E31"/>
    <mergeCell ref="D38:E38"/>
    <mergeCell ref="D108:E108"/>
    <mergeCell ref="D104:E104"/>
    <mergeCell ref="D103:E103"/>
    <mergeCell ref="D105:E105"/>
    <mergeCell ref="F113:H113"/>
    <mergeCell ref="G114:I114"/>
    <mergeCell ref="F117:H117"/>
    <mergeCell ref="G118:I118"/>
    <mergeCell ref="F115:H115"/>
    <mergeCell ref="G116:I116"/>
    <mergeCell ref="F121:H121"/>
    <mergeCell ref="F123:H123"/>
    <mergeCell ref="F128:H128"/>
    <mergeCell ref="H125:I126"/>
    <mergeCell ref="H127:I127"/>
    <mergeCell ref="F119:H119"/>
    <mergeCell ref="F66:H66"/>
    <mergeCell ref="G67:I67"/>
    <mergeCell ref="F74:H74"/>
    <mergeCell ref="G75:I75"/>
    <mergeCell ref="F76:H76"/>
    <mergeCell ref="G77:I77"/>
    <mergeCell ref="F78:H78"/>
    <mergeCell ref="G79:I79"/>
    <mergeCell ref="F80:H80"/>
    <mergeCell ref="F68:H68"/>
    <mergeCell ref="G69:I69"/>
    <mergeCell ref="F70:H70"/>
    <mergeCell ref="G71:I71"/>
    <mergeCell ref="F72:H72"/>
    <mergeCell ref="G73:I73"/>
    <mergeCell ref="F146:H146"/>
    <mergeCell ref="F140:H140"/>
    <mergeCell ref="H158:I158"/>
    <mergeCell ref="H156:I157"/>
    <mergeCell ref="F157:G157"/>
    <mergeCell ref="F142:H142"/>
    <mergeCell ref="G143:I143"/>
    <mergeCell ref="G81:I81"/>
    <mergeCell ref="G155:I155"/>
    <mergeCell ref="G122:I122"/>
    <mergeCell ref="G124:I124"/>
    <mergeCell ref="G129:I129"/>
    <mergeCell ref="F134:H134"/>
    <mergeCell ref="G135:I135"/>
    <mergeCell ref="F132:H132"/>
    <mergeCell ref="G133:I133"/>
    <mergeCell ref="G93:I93"/>
    <mergeCell ref="F103:H103"/>
    <mergeCell ref="G104:I104"/>
    <mergeCell ref="G120:I120"/>
    <mergeCell ref="F130:H130"/>
    <mergeCell ref="G131:I131"/>
    <mergeCell ref="F111:H111"/>
    <mergeCell ref="F82:H82"/>
    <mergeCell ref="D111:E111"/>
    <mergeCell ref="D112:E112"/>
    <mergeCell ref="D91:E91"/>
    <mergeCell ref="D87:E87"/>
    <mergeCell ref="D83:E83"/>
    <mergeCell ref="G85:I85"/>
    <mergeCell ref="F86:H86"/>
    <mergeCell ref="G87:I87"/>
    <mergeCell ref="F88:H88"/>
    <mergeCell ref="G89:I89"/>
    <mergeCell ref="F90:H90"/>
    <mergeCell ref="G91:I91"/>
    <mergeCell ref="F92:H92"/>
    <mergeCell ref="F109:H109"/>
    <mergeCell ref="G110:I110"/>
    <mergeCell ref="D102:E102"/>
    <mergeCell ref="F101:H101"/>
    <mergeCell ref="G102:I102"/>
    <mergeCell ref="G106:I106"/>
    <mergeCell ref="G83:I83"/>
    <mergeCell ref="F84:H84"/>
    <mergeCell ref="F105:H105"/>
    <mergeCell ref="G112:I112"/>
    <mergeCell ref="D94:G94"/>
    <mergeCell ref="F159:H159"/>
    <mergeCell ref="G147:I147"/>
    <mergeCell ref="F148:H148"/>
    <mergeCell ref="G168:I168"/>
    <mergeCell ref="F169:H169"/>
    <mergeCell ref="G170:I170"/>
    <mergeCell ref="G149:I149"/>
    <mergeCell ref="F150:H150"/>
    <mergeCell ref="G151:I151"/>
    <mergeCell ref="F152:H152"/>
    <mergeCell ref="D156:G156"/>
    <mergeCell ref="D152:E152"/>
    <mergeCell ref="D153:E153"/>
    <mergeCell ref="F167:H167"/>
    <mergeCell ref="F165:H165"/>
    <mergeCell ref="G153:I153"/>
    <mergeCell ref="F154:H154"/>
    <mergeCell ref="F161:H161"/>
    <mergeCell ref="F163:H163"/>
    <mergeCell ref="G162:I162"/>
    <mergeCell ref="G164:I164"/>
    <mergeCell ref="D161:E161"/>
    <mergeCell ref="D162:E162"/>
    <mergeCell ref="D163:E163"/>
    <mergeCell ref="A94:A96"/>
    <mergeCell ref="B94:B95"/>
    <mergeCell ref="D97:E97"/>
    <mergeCell ref="D99:E99"/>
    <mergeCell ref="D101:E101"/>
    <mergeCell ref="F97:H97"/>
    <mergeCell ref="F99:H99"/>
    <mergeCell ref="G98:I98"/>
    <mergeCell ref="G100:I100"/>
    <mergeCell ref="D98:E98"/>
    <mergeCell ref="D100:E100"/>
    <mergeCell ref="A97:A98"/>
    <mergeCell ref="A99:A100"/>
    <mergeCell ref="A101:A102"/>
    <mergeCell ref="B97:B98"/>
    <mergeCell ref="B99:B100"/>
    <mergeCell ref="B101:B102"/>
    <mergeCell ref="C97:C98"/>
    <mergeCell ref="C99:C100"/>
    <mergeCell ref="C101:C102"/>
    <mergeCell ref="H94:I95"/>
    <mergeCell ref="H96:I96"/>
    <mergeCell ref="F95:G95"/>
    <mergeCell ref="F96:G96"/>
    <mergeCell ref="F144:H144"/>
    <mergeCell ref="G145:I145"/>
    <mergeCell ref="D144:E144"/>
    <mergeCell ref="D145:E145"/>
    <mergeCell ref="F136:H136"/>
    <mergeCell ref="G137:I137"/>
    <mergeCell ref="F138:H138"/>
    <mergeCell ref="G139:I139"/>
    <mergeCell ref="G141:I141"/>
    <mergeCell ref="D137:E137"/>
    <mergeCell ref="D138:E138"/>
    <mergeCell ref="D139:E139"/>
    <mergeCell ref="A134:A135"/>
    <mergeCell ref="B134:B135"/>
    <mergeCell ref="C134:C135"/>
    <mergeCell ref="D134:E134"/>
    <mergeCell ref="D135:E135"/>
    <mergeCell ref="B159:B160"/>
    <mergeCell ref="A159:A160"/>
    <mergeCell ref="C159:C160"/>
    <mergeCell ref="D159:E159"/>
    <mergeCell ref="D160:E160"/>
    <mergeCell ref="A144:A145"/>
    <mergeCell ref="B144:B145"/>
    <mergeCell ref="C144:C145"/>
    <mergeCell ref="B148:B149"/>
    <mergeCell ref="C142:C143"/>
    <mergeCell ref="A148:A149"/>
    <mergeCell ref="C148:C149"/>
    <mergeCell ref="D148:E148"/>
    <mergeCell ref="D146:E146"/>
    <mergeCell ref="A142:A143"/>
    <mergeCell ref="B142:B143"/>
    <mergeCell ref="A138:A139"/>
    <mergeCell ref="B138:B139"/>
    <mergeCell ref="C138:C139"/>
  </mergeCells>
  <phoneticPr fontId="4" type="noConversion"/>
  <conditionalFormatting sqref="L128">
    <cfRule type="expression" dxfId="20" priority="1" stopIfTrue="1">
      <formula>AND($A$2=1,OR(K128&lt;&gt;"",L128&lt;&gt;"",M128&lt;&gt;"",AND(N128&lt;&gt;"n/a",N128&lt;&gt;"")))</formula>
    </cfRule>
  </conditionalFormatting>
  <pageMargins left="0.35433070866141736" right="0.35433070866141736" top="0.51181102362204722" bottom="0.35433070866141736" header="0" footer="0.35433070866141736"/>
  <pageSetup paperSize="9" scale="82" firstPageNumber="2" fitToHeight="5" orientation="portrait" useFirstPageNumber="1" horizontalDpi="1200" verticalDpi="1200" r:id="rId1"/>
  <headerFooter alignWithMargins="0"/>
  <rowBreaks count="5" manualBreakCount="5">
    <brk id="31" max="8" man="1"/>
    <brk id="62" max="8" man="1"/>
    <brk id="93" max="8" man="1"/>
    <brk id="124" max="8" man="1"/>
    <brk id="155" max="8"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187"/>
  <sheetViews>
    <sheetView topLeftCell="A73" zoomScale="85" zoomScaleNormal="85" zoomScaleSheetLayoutView="100" workbookViewId="0">
      <selection activeCell="O5" sqref="O5"/>
    </sheetView>
  </sheetViews>
  <sheetFormatPr defaultRowHeight="12.75" x14ac:dyDescent="0.2"/>
  <cols>
    <col min="1" max="1" width="6.28515625" style="112" customWidth="1"/>
    <col min="2" max="2" width="42.28515625" style="370" customWidth="1"/>
    <col min="3" max="3" width="7" style="371" customWidth="1"/>
    <col min="4" max="4" width="26.140625" style="373" customWidth="1"/>
    <col min="5" max="5" width="29.42578125" style="373" customWidth="1"/>
    <col min="6" max="6" width="12.140625" style="12" customWidth="1"/>
    <col min="7" max="7" width="18.5703125" style="30" hidden="1" customWidth="1"/>
    <col min="8" max="8" width="16.140625" style="30" hidden="1" customWidth="1"/>
    <col min="9" max="9" width="18" style="30" hidden="1" customWidth="1"/>
    <col min="10" max="10" width="15.85546875" style="30" hidden="1" customWidth="1"/>
    <col min="11" max="11" width="20.5703125" style="30" hidden="1" customWidth="1"/>
    <col min="12" max="16384" width="9.140625" style="12"/>
  </cols>
  <sheetData>
    <row r="1" spans="1:11" ht="43.5" thickBot="1" x14ac:dyDescent="0.25">
      <c r="A1" s="117" t="s">
        <v>530</v>
      </c>
      <c r="B1" s="374" t="s">
        <v>646</v>
      </c>
      <c r="C1" s="410" t="s">
        <v>531</v>
      </c>
      <c r="D1" s="374" t="s">
        <v>532</v>
      </c>
      <c r="E1" s="374" t="s">
        <v>533</v>
      </c>
      <c r="F1" s="22"/>
      <c r="G1" s="327" t="s">
        <v>568</v>
      </c>
      <c r="H1" s="325" t="s">
        <v>2524</v>
      </c>
      <c r="I1" s="328" t="s">
        <v>569</v>
      </c>
      <c r="J1" s="329" t="s">
        <v>2524</v>
      </c>
      <c r="K1" s="330" t="s">
        <v>2526</v>
      </c>
    </row>
    <row r="2" spans="1:11" ht="30" customHeight="1" x14ac:dyDescent="0.2">
      <c r="A2" s="119"/>
      <c r="B2" s="390" t="s">
        <v>954</v>
      </c>
      <c r="C2" s="391" t="s">
        <v>955</v>
      </c>
      <c r="D2" s="242">
        <f>D3+D24+D66</f>
        <v>2670804.04</v>
      </c>
      <c r="E2" s="242">
        <f>E3+E24+E66</f>
        <v>2621345</v>
      </c>
      <c r="F2" s="23"/>
      <c r="G2" s="332" t="s">
        <v>2605</v>
      </c>
      <c r="H2" s="333">
        <f>D2-G2</f>
        <v>-0.41999999992549419</v>
      </c>
      <c r="I2" s="331" t="s">
        <v>2532</v>
      </c>
      <c r="J2" s="331">
        <f>E2-I2</f>
        <v>0.31999999983236194</v>
      </c>
      <c r="K2" s="296" t="s">
        <v>2530</v>
      </c>
    </row>
    <row r="3" spans="1:11" ht="30" customHeight="1" x14ac:dyDescent="0.2">
      <c r="A3" s="70" t="s">
        <v>112</v>
      </c>
      <c r="B3" s="390" t="s">
        <v>956</v>
      </c>
      <c r="C3" s="391" t="s">
        <v>957</v>
      </c>
      <c r="D3" s="242">
        <f>D4+D8+D9+D10+D13+D16+D20+D23</f>
        <v>1176690.04</v>
      </c>
      <c r="E3" s="242">
        <f>E4+E8+E9+E10+E13+E16+E20+E23</f>
        <v>739295</v>
      </c>
      <c r="F3" s="24"/>
      <c r="G3" s="333" t="s">
        <v>2643</v>
      </c>
      <c r="H3" s="333">
        <f>D3-G3</f>
        <v>-0.42999999993480742</v>
      </c>
      <c r="I3" s="334">
        <v>739295</v>
      </c>
      <c r="J3" s="331">
        <f>E3-I3</f>
        <v>0</v>
      </c>
      <c r="K3" s="296" t="s">
        <v>2530</v>
      </c>
    </row>
    <row r="4" spans="1:11" ht="30" customHeight="1" x14ac:dyDescent="0.2">
      <c r="A4" s="70" t="s">
        <v>133</v>
      </c>
      <c r="B4" s="390" t="s">
        <v>959</v>
      </c>
      <c r="C4" s="391" t="s">
        <v>958</v>
      </c>
      <c r="D4" s="242">
        <f>D5+D6+D7</f>
        <v>146386</v>
      </c>
      <c r="E4" s="242">
        <f>E5+E6+E7</f>
        <v>146386</v>
      </c>
      <c r="F4" s="24"/>
      <c r="G4" s="333" t="s">
        <v>2553</v>
      </c>
      <c r="H4" s="333">
        <f>D4-G4</f>
        <v>0</v>
      </c>
      <c r="I4" s="331" t="s">
        <v>2553</v>
      </c>
      <c r="J4" s="331">
        <f>E4-I4</f>
        <v>0</v>
      </c>
      <c r="K4" s="296" t="s">
        <v>2530</v>
      </c>
    </row>
    <row r="5" spans="1:11" ht="30" customHeight="1" x14ac:dyDescent="0.2">
      <c r="A5" s="105" t="s">
        <v>134</v>
      </c>
      <c r="B5" s="383" t="s">
        <v>647</v>
      </c>
      <c r="C5" s="384" t="s">
        <v>960</v>
      </c>
      <c r="D5" s="243">
        <v>146386</v>
      </c>
      <c r="E5" s="243">
        <v>146386</v>
      </c>
      <c r="F5" s="24"/>
      <c r="G5" s="333" t="s">
        <v>2553</v>
      </c>
      <c r="H5" s="333">
        <f>D5-G5</f>
        <v>0</v>
      </c>
      <c r="I5" s="331" t="s">
        <v>2553</v>
      </c>
      <c r="J5" s="331">
        <f>E5-I5</f>
        <v>0</v>
      </c>
      <c r="K5" s="296" t="s">
        <v>2530</v>
      </c>
    </row>
    <row r="6" spans="1:11" ht="30" customHeight="1" x14ac:dyDescent="0.2">
      <c r="A6" s="105" t="s">
        <v>135</v>
      </c>
      <c r="B6" s="383" t="s">
        <v>961</v>
      </c>
      <c r="C6" s="384" t="s">
        <v>962</v>
      </c>
      <c r="D6" s="243"/>
      <c r="E6" s="243"/>
      <c r="F6" s="24"/>
      <c r="G6" s="333"/>
      <c r="H6" s="333"/>
      <c r="I6" s="331"/>
      <c r="J6" s="331"/>
      <c r="K6" s="296"/>
    </row>
    <row r="7" spans="1:11" ht="30" customHeight="1" x14ac:dyDescent="0.2">
      <c r="A7" s="105" t="s">
        <v>136</v>
      </c>
      <c r="B7" s="383" t="s">
        <v>2337</v>
      </c>
      <c r="C7" s="384" t="s">
        <v>963</v>
      </c>
      <c r="D7" s="243"/>
      <c r="E7" s="243"/>
      <c r="F7" s="24"/>
      <c r="G7" s="333"/>
      <c r="H7" s="333"/>
      <c r="I7" s="331"/>
      <c r="J7" s="331"/>
      <c r="K7" s="296"/>
    </row>
    <row r="8" spans="1:11" ht="30" customHeight="1" x14ac:dyDescent="0.2">
      <c r="A8" s="170" t="s">
        <v>137</v>
      </c>
      <c r="B8" s="390" t="s">
        <v>534</v>
      </c>
      <c r="C8" s="391" t="s">
        <v>964</v>
      </c>
      <c r="D8" s="243"/>
      <c r="E8" s="243"/>
      <c r="F8" s="24"/>
      <c r="G8" s="333"/>
      <c r="H8" s="333"/>
      <c r="I8" s="331"/>
      <c r="J8" s="331"/>
      <c r="K8" s="296"/>
    </row>
    <row r="9" spans="1:11" ht="30" customHeight="1" x14ac:dyDescent="0.2">
      <c r="A9" s="170" t="s">
        <v>139</v>
      </c>
      <c r="B9" s="390" t="s">
        <v>559</v>
      </c>
      <c r="C9" s="391" t="s">
        <v>965</v>
      </c>
      <c r="D9" s="243">
        <v>901</v>
      </c>
      <c r="E9" s="243">
        <v>901</v>
      </c>
      <c r="F9" s="24"/>
      <c r="G9" s="333" t="s">
        <v>2644</v>
      </c>
      <c r="H9" s="333">
        <f>D9-G9</f>
        <v>-4.9999999999954525E-2</v>
      </c>
      <c r="I9" s="335">
        <v>901.05</v>
      </c>
      <c r="J9" s="331">
        <f>E9-I9</f>
        <v>-4.9999999999954525E-2</v>
      </c>
      <c r="K9" s="296" t="s">
        <v>2530</v>
      </c>
    </row>
    <row r="10" spans="1:11" ht="30" customHeight="1" x14ac:dyDescent="0.2">
      <c r="A10" s="170" t="s">
        <v>141</v>
      </c>
      <c r="B10" s="390" t="s">
        <v>966</v>
      </c>
      <c r="C10" s="391" t="s">
        <v>967</v>
      </c>
      <c r="D10" s="242">
        <f>D11+D12</f>
        <v>14638</v>
      </c>
      <c r="E10" s="242">
        <f>E11+E12</f>
        <v>14638</v>
      </c>
      <c r="F10" s="24"/>
      <c r="G10" s="333" t="s">
        <v>2645</v>
      </c>
      <c r="H10" s="333">
        <f>D10-G10</f>
        <v>-0.52000000000043656</v>
      </c>
      <c r="I10" s="334">
        <v>14638.52</v>
      </c>
      <c r="J10" s="331">
        <f>E10-I10</f>
        <v>-0.52000000000043656</v>
      </c>
      <c r="K10" s="296" t="s">
        <v>2530</v>
      </c>
    </row>
    <row r="11" spans="1:11" ht="30" customHeight="1" x14ac:dyDescent="0.2">
      <c r="A11" s="171" t="s">
        <v>142</v>
      </c>
      <c r="B11" s="383" t="s">
        <v>968</v>
      </c>
      <c r="C11" s="384" t="s">
        <v>970</v>
      </c>
      <c r="D11" s="243">
        <v>14638</v>
      </c>
      <c r="E11" s="243">
        <v>14638</v>
      </c>
      <c r="F11" s="24"/>
      <c r="G11" s="333" t="s">
        <v>2645</v>
      </c>
      <c r="H11" s="333">
        <f>D11-G11</f>
        <v>-0.52000000000043656</v>
      </c>
      <c r="I11" s="334">
        <v>14638.52</v>
      </c>
      <c r="J11" s="331">
        <f>E11-I11</f>
        <v>-0.52000000000043656</v>
      </c>
      <c r="K11" s="296" t="s">
        <v>2530</v>
      </c>
    </row>
    <row r="12" spans="1:11" ht="30" customHeight="1" x14ac:dyDescent="0.2">
      <c r="A12" s="152" t="s">
        <v>606</v>
      </c>
      <c r="B12" s="383" t="s">
        <v>969</v>
      </c>
      <c r="C12" s="384" t="s">
        <v>971</v>
      </c>
      <c r="D12" s="243"/>
      <c r="E12" s="243"/>
      <c r="F12" s="24"/>
      <c r="G12" s="333"/>
      <c r="H12" s="333"/>
      <c r="I12" s="331"/>
      <c r="J12" s="331"/>
      <c r="K12" s="296"/>
    </row>
    <row r="13" spans="1:11" ht="30" customHeight="1" x14ac:dyDescent="0.2">
      <c r="A13" s="170" t="s">
        <v>143</v>
      </c>
      <c r="B13" s="390" t="s">
        <v>972</v>
      </c>
      <c r="C13" s="391" t="s">
        <v>973</v>
      </c>
      <c r="D13" s="242">
        <f>D14+D15</f>
        <v>18490</v>
      </c>
      <c r="E13" s="242">
        <f>E14+E15</f>
        <v>18490</v>
      </c>
      <c r="F13" s="24"/>
      <c r="G13" s="333" t="s">
        <v>2554</v>
      </c>
      <c r="H13" s="333">
        <f>D13-G13</f>
        <v>-0.29000000000087311</v>
      </c>
      <c r="I13" s="331" t="s">
        <v>2554</v>
      </c>
      <c r="J13" s="331">
        <f>E13-I13</f>
        <v>-0.29000000000087311</v>
      </c>
      <c r="K13" s="296" t="s">
        <v>2530</v>
      </c>
    </row>
    <row r="14" spans="1:11" ht="30" customHeight="1" x14ac:dyDescent="0.2">
      <c r="A14" s="171" t="s">
        <v>975</v>
      </c>
      <c r="B14" s="383" t="s">
        <v>976</v>
      </c>
      <c r="C14" s="384" t="s">
        <v>974</v>
      </c>
      <c r="D14" s="243"/>
      <c r="E14" s="243"/>
      <c r="F14" s="24"/>
      <c r="G14" s="333"/>
      <c r="H14" s="333"/>
      <c r="I14" s="331"/>
      <c r="J14" s="331"/>
      <c r="K14" s="296"/>
    </row>
    <row r="15" spans="1:11" ht="30" customHeight="1" x14ac:dyDescent="0.2">
      <c r="A15" s="152" t="s">
        <v>606</v>
      </c>
      <c r="B15" s="383" t="s">
        <v>978</v>
      </c>
      <c r="C15" s="384" t="s">
        <v>977</v>
      </c>
      <c r="D15" s="243">
        <v>18490</v>
      </c>
      <c r="E15" s="243">
        <v>18490</v>
      </c>
      <c r="F15" s="24"/>
      <c r="G15" s="333" t="s">
        <v>2554</v>
      </c>
      <c r="H15" s="333">
        <f t="shared" ref="H15" si="0">D15-G15</f>
        <v>-0.29000000000087311</v>
      </c>
      <c r="I15" s="331" t="s">
        <v>2554</v>
      </c>
      <c r="J15" s="331">
        <f t="shared" ref="J15:J39" si="1">E15-I15</f>
        <v>-0.29000000000087311</v>
      </c>
      <c r="K15" s="296" t="s">
        <v>2530</v>
      </c>
    </row>
    <row r="16" spans="1:11" ht="30" customHeight="1" x14ac:dyDescent="0.2">
      <c r="A16" s="170" t="s">
        <v>979</v>
      </c>
      <c r="B16" s="390" t="s">
        <v>980</v>
      </c>
      <c r="C16" s="391" t="s">
        <v>981</v>
      </c>
      <c r="D16" s="242">
        <f>D17+D18+D19</f>
        <v>0</v>
      </c>
      <c r="E16" s="242">
        <f>E17+E18+E19</f>
        <v>0</v>
      </c>
      <c r="F16" s="24"/>
      <c r="G16" s="333"/>
      <c r="H16" s="333"/>
      <c r="I16" s="331"/>
      <c r="J16" s="331"/>
      <c r="K16" s="296"/>
    </row>
    <row r="17" spans="1:11" ht="30" customHeight="1" x14ac:dyDescent="0.2">
      <c r="A17" s="171" t="s">
        <v>982</v>
      </c>
      <c r="B17" s="383" t="s">
        <v>983</v>
      </c>
      <c r="C17" s="384" t="s">
        <v>984</v>
      </c>
      <c r="D17" s="243"/>
      <c r="E17" s="243"/>
      <c r="F17" s="24"/>
      <c r="G17" s="333"/>
      <c r="H17" s="333"/>
      <c r="I17" s="331"/>
      <c r="J17" s="331"/>
      <c r="K17" s="296"/>
    </row>
    <row r="18" spans="1:11" ht="30" customHeight="1" x14ac:dyDescent="0.2">
      <c r="A18" s="152" t="s">
        <v>606</v>
      </c>
      <c r="B18" s="383" t="s">
        <v>985</v>
      </c>
      <c r="C18" s="384" t="s">
        <v>987</v>
      </c>
      <c r="D18" s="243"/>
      <c r="E18" s="243"/>
      <c r="F18" s="24"/>
      <c r="G18" s="333"/>
      <c r="H18" s="333"/>
      <c r="I18" s="331"/>
      <c r="J18" s="331"/>
      <c r="K18" s="296"/>
    </row>
    <row r="19" spans="1:11" ht="30" customHeight="1" x14ac:dyDescent="0.2">
      <c r="A19" s="152" t="s">
        <v>329</v>
      </c>
      <c r="B19" s="383" t="s">
        <v>986</v>
      </c>
      <c r="C19" s="384" t="s">
        <v>988</v>
      </c>
      <c r="D19" s="243"/>
      <c r="E19" s="243"/>
      <c r="F19" s="24"/>
      <c r="G19" s="333"/>
      <c r="H19" s="333"/>
      <c r="I19" s="331"/>
      <c r="J19" s="331"/>
      <c r="K19" s="296"/>
    </row>
    <row r="20" spans="1:11" ht="30" customHeight="1" x14ac:dyDescent="0.2">
      <c r="A20" s="170" t="s">
        <v>989</v>
      </c>
      <c r="B20" s="390" t="s">
        <v>990</v>
      </c>
      <c r="C20" s="391" t="s">
        <v>991</v>
      </c>
      <c r="D20" s="242">
        <f>D21+D22</f>
        <v>558880</v>
      </c>
      <c r="E20" s="242">
        <f>E21+E22</f>
        <v>241448</v>
      </c>
      <c r="F20" s="24"/>
      <c r="G20" s="333" t="s">
        <v>2646</v>
      </c>
      <c r="H20" s="333">
        <f>D20-G20</f>
        <v>0.35999999998603016</v>
      </c>
      <c r="I20" s="331" t="s">
        <v>2555</v>
      </c>
      <c r="J20" s="331">
        <f t="shared" si="1"/>
        <v>0.48000000001047738</v>
      </c>
      <c r="K20" s="296" t="s">
        <v>2530</v>
      </c>
    </row>
    <row r="21" spans="1:11" ht="30" customHeight="1" x14ac:dyDescent="0.2">
      <c r="A21" s="105" t="s">
        <v>142</v>
      </c>
      <c r="B21" s="383" t="s">
        <v>560</v>
      </c>
      <c r="C21" s="384" t="s">
        <v>992</v>
      </c>
      <c r="D21" s="243">
        <v>558880</v>
      </c>
      <c r="E21" s="243">
        <v>241448</v>
      </c>
      <c r="F21" s="24"/>
      <c r="G21" s="333" t="s">
        <v>2646</v>
      </c>
      <c r="H21" s="333">
        <f>D21-G21</f>
        <v>0.35999999998603016</v>
      </c>
      <c r="I21" s="331" t="s">
        <v>2555</v>
      </c>
      <c r="J21" s="331">
        <f t="shared" si="1"/>
        <v>0.48000000001047738</v>
      </c>
      <c r="K21" s="296" t="s">
        <v>2530</v>
      </c>
    </row>
    <row r="22" spans="1:11" ht="30" customHeight="1" x14ac:dyDescent="0.2">
      <c r="A22" s="105" t="s">
        <v>130</v>
      </c>
      <c r="B22" s="383" t="s">
        <v>561</v>
      </c>
      <c r="C22" s="384" t="s">
        <v>993</v>
      </c>
      <c r="D22" s="243"/>
      <c r="E22" s="243"/>
      <c r="F22" s="24"/>
      <c r="G22" s="333"/>
      <c r="H22" s="333"/>
      <c r="I22" s="331"/>
      <c r="J22" s="331"/>
      <c r="K22" s="296"/>
    </row>
    <row r="23" spans="1:11" ht="47.25" customHeight="1" x14ac:dyDescent="0.2">
      <c r="A23" s="170" t="s">
        <v>994</v>
      </c>
      <c r="B23" s="390" t="s">
        <v>995</v>
      </c>
      <c r="C23" s="391" t="s">
        <v>284</v>
      </c>
      <c r="D23" s="242">
        <f>VZaS!D67</f>
        <v>437395.04000000004</v>
      </c>
      <c r="E23" s="242">
        <f>VZaS!E67</f>
        <v>317432</v>
      </c>
      <c r="F23" s="24"/>
      <c r="G23" s="333" t="s">
        <v>2647</v>
      </c>
      <c r="H23" s="333">
        <f>D23-G23</f>
        <v>7.000000006519258E-2</v>
      </c>
      <c r="I23" s="331" t="s">
        <v>2556</v>
      </c>
      <c r="J23" s="331">
        <f>E23-I23</f>
        <v>-0.11999999999534339</v>
      </c>
      <c r="K23" s="296" t="s">
        <v>2530</v>
      </c>
    </row>
    <row r="24" spans="1:11" ht="30" customHeight="1" x14ac:dyDescent="0.2">
      <c r="A24" s="70" t="s">
        <v>113</v>
      </c>
      <c r="B24" s="390" t="s">
        <v>996</v>
      </c>
      <c r="C24" s="391" t="s">
        <v>285</v>
      </c>
      <c r="D24" s="242">
        <f>D25+D42+D45+D46+D61+D65+D64</f>
        <v>1494114</v>
      </c>
      <c r="E24" s="242">
        <f>E25+E42+E45+E46+E61+E65+E64</f>
        <v>1882050</v>
      </c>
      <c r="F24" s="24"/>
      <c r="G24" s="333" t="s">
        <v>2648</v>
      </c>
      <c r="H24" s="333">
        <f t="shared" ref="H24:H25" si="2">D24-G24</f>
        <v>1.0000000009313226E-2</v>
      </c>
      <c r="I24" s="331" t="s">
        <v>2557</v>
      </c>
      <c r="J24" s="331">
        <f>E24-I24</f>
        <v>0.82000000006519258</v>
      </c>
      <c r="K24" s="296" t="s">
        <v>2530</v>
      </c>
    </row>
    <row r="25" spans="1:11" ht="30" customHeight="1" x14ac:dyDescent="0.2">
      <c r="A25" s="70" t="s">
        <v>114</v>
      </c>
      <c r="B25" s="390" t="s">
        <v>997</v>
      </c>
      <c r="C25" s="391" t="s">
        <v>286</v>
      </c>
      <c r="D25" s="242">
        <f>D26+D30+D31+D33+D34+D35+D36+D37+D38+D39+D40+D41</f>
        <v>51140</v>
      </c>
      <c r="E25" s="242">
        <f>E26+E30+E31+E33+E34+E35+E36+E37+E38+E39+E40+E41</f>
        <v>17126</v>
      </c>
      <c r="F25" s="23"/>
      <c r="G25" s="333" t="s">
        <v>2649</v>
      </c>
      <c r="H25" s="333">
        <f t="shared" si="2"/>
        <v>-0.25</v>
      </c>
      <c r="I25" s="331" t="s">
        <v>2558</v>
      </c>
      <c r="J25" s="331">
        <f>E25-I25</f>
        <v>0.68999999999869033</v>
      </c>
      <c r="K25" s="296" t="s">
        <v>2530</v>
      </c>
    </row>
    <row r="26" spans="1:11" ht="30" customHeight="1" x14ac:dyDescent="0.2">
      <c r="A26" s="170" t="s">
        <v>144</v>
      </c>
      <c r="B26" s="390" t="s">
        <v>998</v>
      </c>
      <c r="C26" s="391" t="s">
        <v>287</v>
      </c>
      <c r="D26" s="411">
        <f>D27+D28+D29</f>
        <v>0</v>
      </c>
      <c r="E26" s="411">
        <f>E27+E28+E29</f>
        <v>0</v>
      </c>
      <c r="F26" s="24"/>
      <c r="G26" s="333"/>
      <c r="H26" s="333"/>
      <c r="I26" s="331"/>
      <c r="J26" s="331"/>
      <c r="K26" s="296"/>
    </row>
    <row r="27" spans="1:11" ht="33.75" customHeight="1" x14ac:dyDescent="0.2">
      <c r="A27" s="152" t="s">
        <v>999</v>
      </c>
      <c r="B27" s="383" t="s">
        <v>1002</v>
      </c>
      <c r="C27" s="384" t="s">
        <v>288</v>
      </c>
      <c r="D27" s="243"/>
      <c r="E27" s="243"/>
      <c r="F27" s="24"/>
      <c r="G27" s="333"/>
      <c r="H27" s="333"/>
      <c r="I27" s="331"/>
      <c r="J27" s="331"/>
      <c r="K27" s="296"/>
    </row>
    <row r="28" spans="1:11" ht="34.5" customHeight="1" x14ac:dyDescent="0.2">
      <c r="A28" s="152" t="s">
        <v>1000</v>
      </c>
      <c r="B28" s="383" t="s">
        <v>1003</v>
      </c>
      <c r="C28" s="384" t="s">
        <v>289</v>
      </c>
      <c r="D28" s="243"/>
      <c r="E28" s="243"/>
      <c r="F28" s="24"/>
      <c r="G28" s="333"/>
      <c r="H28" s="333"/>
      <c r="I28" s="331"/>
      <c r="J28" s="331"/>
      <c r="K28" s="296"/>
    </row>
    <row r="29" spans="1:11" ht="30" customHeight="1" x14ac:dyDescent="0.2">
      <c r="A29" s="152" t="s">
        <v>1001</v>
      </c>
      <c r="B29" s="383" t="s">
        <v>1004</v>
      </c>
      <c r="C29" s="384" t="s">
        <v>290</v>
      </c>
      <c r="D29" s="243"/>
      <c r="E29" s="243"/>
      <c r="F29" s="24"/>
      <c r="G29" s="333"/>
      <c r="H29" s="333"/>
      <c r="I29" s="331"/>
      <c r="J29" s="331"/>
      <c r="K29" s="296"/>
    </row>
    <row r="30" spans="1:11" ht="30" customHeight="1" x14ac:dyDescent="0.2">
      <c r="A30" s="105" t="s">
        <v>135</v>
      </c>
      <c r="B30" s="383" t="s">
        <v>764</v>
      </c>
      <c r="C30" s="384" t="s">
        <v>291</v>
      </c>
      <c r="D30" s="243"/>
      <c r="E30" s="243"/>
      <c r="F30" s="24"/>
      <c r="G30" s="333"/>
      <c r="H30" s="333"/>
      <c r="I30" s="331"/>
      <c r="J30" s="331"/>
      <c r="K30" s="296"/>
    </row>
    <row r="31" spans="1:11" ht="30" customHeight="1" x14ac:dyDescent="0.2">
      <c r="A31" s="105" t="s">
        <v>136</v>
      </c>
      <c r="B31" s="383" t="s">
        <v>1005</v>
      </c>
      <c r="C31" s="384" t="s">
        <v>292</v>
      </c>
      <c r="D31" s="243"/>
      <c r="E31" s="242"/>
      <c r="F31" s="23"/>
      <c r="G31" s="332"/>
      <c r="H31" s="333"/>
      <c r="I31" s="331"/>
      <c r="J31" s="331"/>
      <c r="K31" s="296"/>
    </row>
    <row r="32" spans="1:11" ht="34.5" customHeight="1" x14ac:dyDescent="0.2">
      <c r="A32" s="169" t="s">
        <v>530</v>
      </c>
      <c r="B32" s="374" t="s">
        <v>646</v>
      </c>
      <c r="C32" s="412" t="s">
        <v>531</v>
      </c>
      <c r="D32" s="374" t="s">
        <v>532</v>
      </c>
      <c r="E32" s="374" t="s">
        <v>533</v>
      </c>
      <c r="F32" s="23"/>
      <c r="G32" s="332"/>
      <c r="H32" s="333"/>
      <c r="I32" s="331"/>
      <c r="J32" s="331"/>
      <c r="K32" s="296"/>
    </row>
    <row r="33" spans="1:20" ht="37.5" customHeight="1" x14ac:dyDescent="0.2">
      <c r="A33" s="152" t="s">
        <v>335</v>
      </c>
      <c r="B33" s="383" t="s">
        <v>1006</v>
      </c>
      <c r="C33" s="384" t="s">
        <v>293</v>
      </c>
      <c r="D33" s="242"/>
      <c r="E33" s="242"/>
      <c r="F33" s="24"/>
      <c r="G33" s="333"/>
      <c r="H33" s="333"/>
      <c r="I33" s="331"/>
      <c r="J33" s="331"/>
      <c r="K33" s="296"/>
    </row>
    <row r="34" spans="1:20" ht="27.75" customHeight="1" x14ac:dyDescent="0.2">
      <c r="A34" s="152" t="s">
        <v>336</v>
      </c>
      <c r="B34" s="383" t="s">
        <v>1007</v>
      </c>
      <c r="C34" s="384" t="s">
        <v>294</v>
      </c>
      <c r="D34" s="242">
        <v>30039</v>
      </c>
      <c r="E34" s="242">
        <v>6156</v>
      </c>
      <c r="F34" s="24" t="s">
        <v>2714</v>
      </c>
      <c r="G34" s="333">
        <v>30039</v>
      </c>
      <c r="H34" s="326">
        <f>D34-G34</f>
        <v>0</v>
      </c>
      <c r="I34" s="331">
        <v>6156</v>
      </c>
      <c r="J34" s="326">
        <f>E34-I34</f>
        <v>0</v>
      </c>
      <c r="K34" s="296"/>
    </row>
    <row r="35" spans="1:20" ht="30" customHeight="1" x14ac:dyDescent="0.2">
      <c r="A35" s="152" t="s">
        <v>328</v>
      </c>
      <c r="B35" s="383" t="s">
        <v>562</v>
      </c>
      <c r="C35" s="384" t="s">
        <v>295</v>
      </c>
      <c r="D35" s="243"/>
      <c r="E35" s="243"/>
      <c r="F35" s="24"/>
      <c r="G35" s="333"/>
      <c r="H35" s="333"/>
      <c r="I35" s="331"/>
      <c r="J35" s="331"/>
      <c r="K35" s="296"/>
    </row>
    <row r="36" spans="1:20" ht="30" customHeight="1" x14ac:dyDescent="0.2">
      <c r="A36" s="152" t="s">
        <v>330</v>
      </c>
      <c r="B36" s="383" t="s">
        <v>563</v>
      </c>
      <c r="C36" s="384" t="s">
        <v>296</v>
      </c>
      <c r="D36" s="243"/>
      <c r="E36" s="243"/>
      <c r="F36" s="24"/>
      <c r="G36" s="333"/>
      <c r="H36" s="333"/>
      <c r="I36" s="331"/>
      <c r="J36" s="331"/>
      <c r="K36" s="296"/>
    </row>
    <row r="37" spans="1:20" ht="30" customHeight="1" x14ac:dyDescent="0.2">
      <c r="A37" s="152" t="s">
        <v>1009</v>
      </c>
      <c r="B37" s="383" t="s">
        <v>1008</v>
      </c>
      <c r="C37" s="384" t="s">
        <v>332</v>
      </c>
      <c r="D37" s="243"/>
      <c r="E37" s="243"/>
      <c r="F37" s="24"/>
      <c r="G37" s="333"/>
      <c r="H37" s="333"/>
      <c r="I37" s="331"/>
      <c r="J37" s="331"/>
      <c r="K37" s="296"/>
    </row>
    <row r="38" spans="1:20" ht="30" customHeight="1" x14ac:dyDescent="0.2">
      <c r="A38" s="152" t="s">
        <v>897</v>
      </c>
      <c r="B38" s="383" t="s">
        <v>564</v>
      </c>
      <c r="C38" s="384" t="s">
        <v>297</v>
      </c>
      <c r="D38" s="243">
        <v>11431</v>
      </c>
      <c r="E38" s="243">
        <v>10970</v>
      </c>
      <c r="F38" s="25"/>
      <c r="G38" s="333" t="s">
        <v>2650</v>
      </c>
      <c r="H38" s="333">
        <f>D38-G38</f>
        <v>-0.13999999999941792</v>
      </c>
      <c r="I38" s="331" t="s">
        <v>2559</v>
      </c>
      <c r="J38" s="331">
        <f>E38-I38</f>
        <v>0.69000000000050932</v>
      </c>
      <c r="K38" s="296" t="s">
        <v>2530</v>
      </c>
    </row>
    <row r="39" spans="1:20" ht="30" customHeight="1" x14ac:dyDescent="0.2">
      <c r="A39" s="152" t="s">
        <v>730</v>
      </c>
      <c r="B39" s="383" t="s">
        <v>1010</v>
      </c>
      <c r="C39" s="384" t="s">
        <v>298</v>
      </c>
      <c r="D39" s="243">
        <v>9670</v>
      </c>
      <c r="E39" s="243">
        <v>0</v>
      </c>
      <c r="F39" s="24" t="s">
        <v>2715</v>
      </c>
      <c r="G39" s="336" t="s">
        <v>2651</v>
      </c>
      <c r="H39" s="326">
        <f>D39-G39</f>
        <v>-0.1499999999996362</v>
      </c>
      <c r="I39" s="331"/>
      <c r="J39" s="326">
        <f t="shared" si="1"/>
        <v>0</v>
      </c>
      <c r="K39" s="296"/>
    </row>
    <row r="40" spans="1:20" ht="30" customHeight="1" x14ac:dyDescent="0.2">
      <c r="A40" s="152" t="s">
        <v>898</v>
      </c>
      <c r="B40" s="383" t="s">
        <v>562</v>
      </c>
      <c r="C40" s="384" t="s">
        <v>671</v>
      </c>
      <c r="D40" s="243"/>
      <c r="E40" s="243"/>
      <c r="F40" s="24"/>
      <c r="G40" s="333"/>
      <c r="H40" s="333"/>
      <c r="I40" s="331"/>
      <c r="J40" s="331"/>
      <c r="K40" s="296"/>
    </row>
    <row r="41" spans="1:20" ht="30" customHeight="1" x14ac:dyDescent="0.2">
      <c r="A41" s="152" t="s">
        <v>1011</v>
      </c>
      <c r="B41" s="383" t="s">
        <v>1012</v>
      </c>
      <c r="C41" s="384" t="s">
        <v>333</v>
      </c>
      <c r="D41" s="243"/>
      <c r="E41" s="243"/>
      <c r="F41" s="24"/>
      <c r="G41" s="333"/>
      <c r="H41" s="333"/>
      <c r="I41" s="331"/>
      <c r="J41" s="331"/>
      <c r="K41" s="296"/>
    </row>
    <row r="42" spans="1:20" ht="30" customHeight="1" x14ac:dyDescent="0.2">
      <c r="A42" s="70" t="s">
        <v>145</v>
      </c>
      <c r="B42" s="390" t="s">
        <v>1013</v>
      </c>
      <c r="C42" s="377" t="s">
        <v>334</v>
      </c>
      <c r="D42" s="242">
        <f>D43+D44</f>
        <v>15243</v>
      </c>
      <c r="E42" s="242">
        <f>E43+E44</f>
        <v>18872</v>
      </c>
      <c r="F42" s="24"/>
      <c r="G42" s="333" t="s">
        <v>2652</v>
      </c>
      <c r="H42" s="333">
        <f t="shared" ref="H42" si="3">D42-G42</f>
        <v>-0.11000000000058208</v>
      </c>
      <c r="I42" s="331" t="s">
        <v>2560</v>
      </c>
      <c r="J42" s="331">
        <f>E42-I42</f>
        <v>0</v>
      </c>
      <c r="K42" s="296" t="s">
        <v>2530</v>
      </c>
      <c r="S42" s="14"/>
      <c r="T42" s="14"/>
    </row>
    <row r="43" spans="1:20" ht="36" customHeight="1" x14ac:dyDescent="0.2">
      <c r="A43" s="105" t="s">
        <v>146</v>
      </c>
      <c r="B43" s="383" t="s">
        <v>1014</v>
      </c>
      <c r="C43" s="384" t="s">
        <v>672</v>
      </c>
      <c r="D43" s="243"/>
      <c r="E43" s="243"/>
      <c r="F43" s="24"/>
      <c r="G43" s="333"/>
      <c r="H43" s="333"/>
      <c r="I43" s="331"/>
      <c r="J43" s="331"/>
      <c r="K43" s="296"/>
    </row>
    <row r="44" spans="1:20" ht="30" customHeight="1" x14ac:dyDescent="0.2">
      <c r="A44" s="159" t="s">
        <v>115</v>
      </c>
      <c r="B44" s="383" t="s">
        <v>1015</v>
      </c>
      <c r="C44" s="384" t="s">
        <v>35</v>
      </c>
      <c r="D44" s="243">
        <v>15243</v>
      </c>
      <c r="E44" s="243">
        <v>18872</v>
      </c>
      <c r="F44" s="24"/>
      <c r="G44" s="333" t="s">
        <v>2652</v>
      </c>
      <c r="H44" s="333">
        <f>D44-G44</f>
        <v>-0.11000000000058208</v>
      </c>
      <c r="I44" s="331" t="s">
        <v>2560</v>
      </c>
      <c r="J44" s="331">
        <f>E44-I44</f>
        <v>0</v>
      </c>
      <c r="K44" s="296" t="s">
        <v>2530</v>
      </c>
    </row>
    <row r="45" spans="1:20" ht="30" customHeight="1" x14ac:dyDescent="0.2">
      <c r="A45" s="168" t="s">
        <v>128</v>
      </c>
      <c r="B45" s="390" t="s">
        <v>1016</v>
      </c>
      <c r="C45" s="391" t="s">
        <v>36</v>
      </c>
      <c r="D45" s="243"/>
      <c r="E45" s="243"/>
      <c r="F45" s="24"/>
      <c r="G45" s="333"/>
      <c r="H45" s="333"/>
      <c r="I45" s="331"/>
      <c r="J45" s="331"/>
      <c r="K45" s="296"/>
    </row>
    <row r="46" spans="1:20" ht="30" customHeight="1" x14ac:dyDescent="0.2">
      <c r="A46" s="177" t="s">
        <v>149</v>
      </c>
      <c r="B46" s="390" t="s">
        <v>1017</v>
      </c>
      <c r="C46" s="391" t="s">
        <v>37</v>
      </c>
      <c r="D46" s="411">
        <f>D47+D51+D52+D53+D54+D55+D56+D57+D58+D59</f>
        <v>1380567</v>
      </c>
      <c r="E46" s="411">
        <f>E47+E51+E52+E53+E54+E55+E56+E57+E58+E59</f>
        <v>1802876</v>
      </c>
      <c r="F46" s="24"/>
      <c r="G46" s="333" t="s">
        <v>2653</v>
      </c>
      <c r="H46" s="333">
        <f>D46-G46</f>
        <v>0.18999999994412065</v>
      </c>
      <c r="I46" s="331" t="s">
        <v>2561</v>
      </c>
      <c r="J46" s="331">
        <f>E46-I46</f>
        <v>0.62000000011175871</v>
      </c>
      <c r="K46" s="296" t="s">
        <v>2530</v>
      </c>
    </row>
    <row r="47" spans="1:20" ht="30" customHeight="1" x14ac:dyDescent="0.2">
      <c r="A47" s="199" t="s">
        <v>1018</v>
      </c>
      <c r="B47" s="376" t="s">
        <v>1019</v>
      </c>
      <c r="C47" s="377" t="s">
        <v>38</v>
      </c>
      <c r="D47" s="411">
        <f>D48+D49+D50</f>
        <v>411626</v>
      </c>
      <c r="E47" s="411">
        <f>E48+E49+E50</f>
        <v>339736</v>
      </c>
      <c r="F47" s="24"/>
      <c r="G47" s="333" t="s">
        <v>2654</v>
      </c>
      <c r="H47" s="333">
        <f>D47-G47</f>
        <v>5.9999999997671694E-2</v>
      </c>
      <c r="I47" s="331" t="s">
        <v>2562</v>
      </c>
      <c r="J47" s="331">
        <f>E47-I47</f>
        <v>0.96999999997206032</v>
      </c>
      <c r="K47" s="296" t="s">
        <v>2530</v>
      </c>
    </row>
    <row r="48" spans="1:20" ht="38.25" customHeight="1" x14ac:dyDescent="0.2">
      <c r="A48" s="160" t="s">
        <v>1021</v>
      </c>
      <c r="B48" s="383" t="s">
        <v>1020</v>
      </c>
      <c r="C48" s="381" t="s">
        <v>765</v>
      </c>
      <c r="D48" s="243">
        <v>381355</v>
      </c>
      <c r="E48" s="243">
        <v>319942</v>
      </c>
      <c r="F48" s="24" t="s">
        <v>2716</v>
      </c>
      <c r="G48" s="333">
        <f>380894.39+460.85</f>
        <v>381355.24</v>
      </c>
      <c r="H48" s="326">
        <f>D48-G48</f>
        <v>-0.23999999999068677</v>
      </c>
      <c r="I48" s="331" t="s">
        <v>2563</v>
      </c>
      <c r="J48" s="326">
        <f>E48-I48</f>
        <v>0.34999999997671694</v>
      </c>
      <c r="K48" s="296"/>
    </row>
    <row r="49" spans="1:11" ht="53.25" customHeight="1" x14ac:dyDescent="0.2">
      <c r="A49" s="160" t="s">
        <v>1022</v>
      </c>
      <c r="B49" s="383" t="s">
        <v>1023</v>
      </c>
      <c r="C49" s="384" t="s">
        <v>766</v>
      </c>
      <c r="D49" s="243"/>
      <c r="E49" s="243"/>
      <c r="F49" s="24"/>
      <c r="G49" s="333"/>
      <c r="H49" s="333"/>
      <c r="I49" s="331"/>
      <c r="J49" s="331"/>
      <c r="K49" s="296"/>
    </row>
    <row r="50" spans="1:11" ht="41.25" customHeight="1" x14ac:dyDescent="0.2">
      <c r="A50" s="160" t="s">
        <v>1024</v>
      </c>
      <c r="B50" s="383" t="s">
        <v>1025</v>
      </c>
      <c r="C50" s="384" t="s">
        <v>1026</v>
      </c>
      <c r="D50" s="243">
        <v>30271</v>
      </c>
      <c r="E50" s="243">
        <v>19794</v>
      </c>
      <c r="F50" s="24" t="s">
        <v>2716</v>
      </c>
      <c r="G50" s="333">
        <f>30731.55-461</f>
        <v>30270.55</v>
      </c>
      <c r="H50" s="326">
        <f>D50-G50</f>
        <v>0.4500000000007276</v>
      </c>
      <c r="I50" s="331" t="s">
        <v>2564</v>
      </c>
      <c r="J50" s="326">
        <f>E50-I50</f>
        <v>0.61999999999898137</v>
      </c>
      <c r="K50" s="296"/>
    </row>
    <row r="51" spans="1:11" ht="30" customHeight="1" x14ac:dyDescent="0.2">
      <c r="A51" s="201" t="s">
        <v>606</v>
      </c>
      <c r="B51" s="383" t="s">
        <v>764</v>
      </c>
      <c r="C51" s="384" t="s">
        <v>1027</v>
      </c>
      <c r="D51" s="243"/>
      <c r="E51" s="243"/>
      <c r="F51" s="24"/>
      <c r="G51" s="333"/>
      <c r="H51" s="333"/>
      <c r="I51" s="331"/>
      <c r="J51" s="331"/>
      <c r="K51" s="296"/>
    </row>
    <row r="52" spans="1:11" ht="30" customHeight="1" x14ac:dyDescent="0.2">
      <c r="A52" s="201" t="s">
        <v>329</v>
      </c>
      <c r="B52" s="383" t="s">
        <v>1028</v>
      </c>
      <c r="C52" s="384" t="s">
        <v>1029</v>
      </c>
      <c r="D52" s="243">
        <v>700000</v>
      </c>
      <c r="E52" s="243">
        <v>1260000</v>
      </c>
      <c r="F52" s="24"/>
      <c r="G52" s="333" t="s">
        <v>2655</v>
      </c>
      <c r="H52" s="333">
        <f>D52-G52</f>
        <v>0</v>
      </c>
      <c r="I52" s="331" t="s">
        <v>2565</v>
      </c>
      <c r="J52" s="331">
        <f>E52-I52</f>
        <v>0</v>
      </c>
      <c r="K52" s="296" t="s">
        <v>2530</v>
      </c>
    </row>
    <row r="53" spans="1:11" ht="43.5" customHeight="1" x14ac:dyDescent="0.2">
      <c r="A53" s="201" t="s">
        <v>335</v>
      </c>
      <c r="B53" s="383" t="s">
        <v>1030</v>
      </c>
      <c r="C53" s="384" t="s">
        <v>1031</v>
      </c>
      <c r="D53" s="243"/>
      <c r="E53" s="243"/>
      <c r="F53" s="24"/>
      <c r="G53" s="333"/>
      <c r="H53" s="333"/>
      <c r="I53" s="331"/>
      <c r="J53" s="331"/>
      <c r="K53" s="296"/>
    </row>
    <row r="54" spans="1:11" ht="30" customHeight="1" x14ac:dyDescent="0.2">
      <c r="A54" s="201" t="s">
        <v>336</v>
      </c>
      <c r="B54" s="383" t="s">
        <v>1032</v>
      </c>
      <c r="C54" s="384" t="s">
        <v>1033</v>
      </c>
      <c r="D54" s="243"/>
      <c r="E54" s="243"/>
      <c r="F54" s="24"/>
      <c r="G54" s="333"/>
      <c r="H54" s="333"/>
      <c r="I54" s="331"/>
      <c r="J54" s="331"/>
      <c r="K54" s="296"/>
    </row>
    <row r="55" spans="1:11" ht="30" customHeight="1" x14ac:dyDescent="0.2">
      <c r="A55" s="201" t="s">
        <v>328</v>
      </c>
      <c r="B55" s="383" t="s">
        <v>1034</v>
      </c>
      <c r="C55" s="384" t="s">
        <v>1039</v>
      </c>
      <c r="D55" s="243">
        <v>79899</v>
      </c>
      <c r="E55" s="243">
        <v>64865</v>
      </c>
      <c r="F55" s="24"/>
      <c r="G55" s="333" t="s">
        <v>2656</v>
      </c>
      <c r="H55" s="333">
        <f>D55-G55</f>
        <v>9.9999999947613105E-3</v>
      </c>
      <c r="I55" s="331" t="s">
        <v>2566</v>
      </c>
      <c r="J55" s="331">
        <f>E55-I55</f>
        <v>-6.9999999999708962E-2</v>
      </c>
      <c r="K55" s="296" t="s">
        <v>2530</v>
      </c>
    </row>
    <row r="56" spans="1:11" ht="30" customHeight="1" x14ac:dyDescent="0.2">
      <c r="A56" s="201" t="s">
        <v>330</v>
      </c>
      <c r="B56" s="383" t="s">
        <v>1035</v>
      </c>
      <c r="C56" s="384" t="s">
        <v>1040</v>
      </c>
      <c r="D56" s="243">
        <v>49967</v>
      </c>
      <c r="E56" s="243">
        <v>42197</v>
      </c>
      <c r="F56" s="24"/>
      <c r="G56" s="333" t="s">
        <v>2657</v>
      </c>
      <c r="H56" s="333">
        <f t="shared" ref="H56:H59" si="4">D56-G56</f>
        <v>-0.12999999999738066</v>
      </c>
      <c r="I56" s="331" t="s">
        <v>2567</v>
      </c>
      <c r="J56" s="331">
        <f>E56-I56</f>
        <v>-0.25</v>
      </c>
      <c r="K56" s="296" t="s">
        <v>2530</v>
      </c>
    </row>
    <row r="57" spans="1:11" ht="30" customHeight="1" x14ac:dyDescent="0.2">
      <c r="A57" s="201" t="s">
        <v>1009</v>
      </c>
      <c r="B57" s="383" t="s">
        <v>1036</v>
      </c>
      <c r="C57" s="384" t="s">
        <v>1041</v>
      </c>
      <c r="D57" s="243">
        <v>108087</v>
      </c>
      <c r="E57" s="243">
        <v>73209</v>
      </c>
      <c r="F57" s="24"/>
      <c r="G57" s="333" t="s">
        <v>2658</v>
      </c>
      <c r="H57" s="333">
        <f t="shared" si="4"/>
        <v>-2.9999999998835847E-2</v>
      </c>
      <c r="I57" s="331" t="s">
        <v>2568</v>
      </c>
      <c r="J57" s="331">
        <f>E57-I57</f>
        <v>-0.25999999999476131</v>
      </c>
      <c r="K57" s="296" t="s">
        <v>2530</v>
      </c>
    </row>
    <row r="58" spans="1:11" ht="30" customHeight="1" x14ac:dyDescent="0.2">
      <c r="A58" s="201" t="s">
        <v>897</v>
      </c>
      <c r="B58" s="383" t="s">
        <v>1037</v>
      </c>
      <c r="C58" s="384" t="s">
        <v>1042</v>
      </c>
      <c r="D58" s="243"/>
      <c r="E58" s="243"/>
      <c r="F58" s="24"/>
      <c r="G58" s="333"/>
      <c r="H58" s="333"/>
      <c r="I58" s="331"/>
      <c r="J58" s="331"/>
      <c r="K58" s="296"/>
    </row>
    <row r="59" spans="1:11" ht="30" customHeight="1" x14ac:dyDescent="0.2">
      <c r="A59" s="201" t="s">
        <v>730</v>
      </c>
      <c r="B59" s="383" t="s">
        <v>1038</v>
      </c>
      <c r="C59" s="384" t="s">
        <v>1043</v>
      </c>
      <c r="D59" s="243">
        <v>30988</v>
      </c>
      <c r="E59" s="243">
        <v>22869</v>
      </c>
      <c r="F59" s="24"/>
      <c r="G59" s="333" t="s">
        <v>2659</v>
      </c>
      <c r="H59" s="333">
        <f t="shared" si="4"/>
        <v>0.27999999999883585</v>
      </c>
      <c r="I59" s="331" t="s">
        <v>2569</v>
      </c>
      <c r="J59" s="331">
        <f>E59-I59</f>
        <v>0.22999999999956344</v>
      </c>
      <c r="K59" s="296" t="s">
        <v>2530</v>
      </c>
    </row>
    <row r="60" spans="1:11" ht="44.25" customHeight="1" x14ac:dyDescent="0.2">
      <c r="A60" s="237" t="s">
        <v>530</v>
      </c>
      <c r="B60" s="374" t="s">
        <v>646</v>
      </c>
      <c r="C60" s="412" t="s">
        <v>531</v>
      </c>
      <c r="D60" s="374" t="s">
        <v>532</v>
      </c>
      <c r="E60" s="374" t="s">
        <v>533</v>
      </c>
      <c r="F60" s="24"/>
      <c r="G60" s="333"/>
      <c r="H60" s="333"/>
      <c r="I60" s="331"/>
      <c r="J60" s="331"/>
      <c r="K60" s="296"/>
    </row>
    <row r="61" spans="1:11" ht="30" customHeight="1" x14ac:dyDescent="0.2">
      <c r="A61" s="119" t="s">
        <v>43</v>
      </c>
      <c r="B61" s="390" t="s">
        <v>1044</v>
      </c>
      <c r="C61" s="377" t="s">
        <v>1045</v>
      </c>
      <c r="D61" s="411">
        <f>D62+D63</f>
        <v>47164</v>
      </c>
      <c r="E61" s="411">
        <f>E62+E63</f>
        <v>43176</v>
      </c>
      <c r="F61" s="24"/>
      <c r="G61" s="333" t="s">
        <v>2660</v>
      </c>
      <c r="H61" s="333">
        <f>D61-G61</f>
        <v>0.18000000000029104</v>
      </c>
      <c r="I61" s="331" t="s">
        <v>2570</v>
      </c>
      <c r="J61" s="331">
        <f>E61-I61</f>
        <v>-0.48999999999796273</v>
      </c>
      <c r="K61" s="296" t="s">
        <v>2530</v>
      </c>
    </row>
    <row r="62" spans="1:11" ht="30" customHeight="1" x14ac:dyDescent="0.2">
      <c r="A62" s="122" t="s">
        <v>44</v>
      </c>
      <c r="B62" s="383" t="s">
        <v>1047</v>
      </c>
      <c r="C62" s="384" t="s">
        <v>1046</v>
      </c>
      <c r="D62" s="243">
        <v>37072</v>
      </c>
      <c r="E62" s="243">
        <v>36536</v>
      </c>
      <c r="F62" s="24"/>
      <c r="G62" s="333">
        <v>37072</v>
      </c>
      <c r="H62" s="333">
        <f t="shared" ref="H62:H63" si="5">D62-G62</f>
        <v>0</v>
      </c>
      <c r="I62" s="331" t="s">
        <v>2571</v>
      </c>
      <c r="J62" s="331">
        <f>E62-I62</f>
        <v>-0.48999999999796273</v>
      </c>
      <c r="K62" s="296" t="s">
        <v>2530</v>
      </c>
    </row>
    <row r="63" spans="1:11" ht="30" customHeight="1" x14ac:dyDescent="0.2">
      <c r="A63" s="122" t="s">
        <v>130</v>
      </c>
      <c r="B63" s="383" t="s">
        <v>1048</v>
      </c>
      <c r="C63" s="384" t="s">
        <v>1049</v>
      </c>
      <c r="D63" s="243">
        <v>10092</v>
      </c>
      <c r="E63" s="243">
        <v>6640</v>
      </c>
      <c r="F63" s="24"/>
      <c r="G63" s="333">
        <v>10092</v>
      </c>
      <c r="H63" s="333">
        <f t="shared" si="5"/>
        <v>0</v>
      </c>
      <c r="I63" s="331" t="s">
        <v>2572</v>
      </c>
      <c r="J63" s="331">
        <f>E63-I63</f>
        <v>0</v>
      </c>
      <c r="K63" s="296" t="s">
        <v>2530</v>
      </c>
    </row>
    <row r="64" spans="1:11" ht="30" customHeight="1" x14ac:dyDescent="0.2">
      <c r="A64" s="202" t="s">
        <v>1052</v>
      </c>
      <c r="B64" s="376" t="s">
        <v>1050</v>
      </c>
      <c r="C64" s="377" t="s">
        <v>1051</v>
      </c>
      <c r="D64" s="243"/>
      <c r="E64" s="243"/>
      <c r="F64" s="24"/>
      <c r="G64" s="333"/>
      <c r="H64" s="333"/>
      <c r="I64" s="331"/>
      <c r="J64" s="331"/>
      <c r="K64" s="296"/>
    </row>
    <row r="65" spans="1:11" ht="30" customHeight="1" x14ac:dyDescent="0.2">
      <c r="A65" s="202" t="s">
        <v>1053</v>
      </c>
      <c r="B65" s="376" t="s">
        <v>1054</v>
      </c>
      <c r="C65" s="377" t="s">
        <v>1055</v>
      </c>
      <c r="D65" s="243"/>
      <c r="E65" s="243"/>
      <c r="F65" s="24"/>
      <c r="G65" s="333"/>
      <c r="H65" s="333"/>
      <c r="I65" s="331"/>
      <c r="J65" s="331"/>
      <c r="K65" s="296"/>
    </row>
    <row r="66" spans="1:11" ht="30" customHeight="1" x14ac:dyDescent="0.2">
      <c r="A66" s="119" t="s">
        <v>129</v>
      </c>
      <c r="B66" s="390" t="s">
        <v>1056</v>
      </c>
      <c r="C66" s="377" t="s">
        <v>1057</v>
      </c>
      <c r="D66" s="242">
        <f>D67+D68+D69+D70</f>
        <v>0</v>
      </c>
      <c r="E66" s="242">
        <f>E67+E68+E69+E70</f>
        <v>0</v>
      </c>
      <c r="F66" s="24"/>
      <c r="G66" s="333"/>
      <c r="H66" s="333"/>
      <c r="I66" s="331"/>
      <c r="J66" s="331"/>
      <c r="K66" s="296"/>
    </row>
    <row r="67" spans="1:11" ht="30" customHeight="1" x14ac:dyDescent="0.2">
      <c r="A67" s="122" t="s">
        <v>327</v>
      </c>
      <c r="B67" s="383" t="s">
        <v>39</v>
      </c>
      <c r="C67" s="384" t="s">
        <v>1058</v>
      </c>
      <c r="D67" s="243"/>
      <c r="E67" s="243"/>
      <c r="F67" s="24"/>
      <c r="G67" s="333"/>
      <c r="H67" s="333"/>
      <c r="I67" s="331"/>
      <c r="J67" s="331"/>
      <c r="K67" s="296"/>
    </row>
    <row r="68" spans="1:11" ht="30" customHeight="1" x14ac:dyDescent="0.2">
      <c r="A68" s="122" t="s">
        <v>135</v>
      </c>
      <c r="B68" s="383" t="s">
        <v>40</v>
      </c>
      <c r="C68" s="384" t="s">
        <v>1059</v>
      </c>
      <c r="D68" s="243"/>
      <c r="E68" s="243"/>
      <c r="F68" s="24"/>
      <c r="G68" s="333"/>
      <c r="H68" s="333"/>
      <c r="I68" s="331"/>
      <c r="J68" s="331"/>
      <c r="K68" s="296"/>
    </row>
    <row r="69" spans="1:11" ht="30" customHeight="1" x14ac:dyDescent="0.2">
      <c r="A69" s="122" t="s">
        <v>136</v>
      </c>
      <c r="B69" s="383" t="s">
        <v>41</v>
      </c>
      <c r="C69" s="384" t="s">
        <v>1060</v>
      </c>
      <c r="D69" s="243"/>
      <c r="E69" s="243"/>
      <c r="F69" s="24"/>
      <c r="G69" s="333"/>
      <c r="H69" s="333"/>
      <c r="I69" s="331"/>
      <c r="J69" s="331"/>
      <c r="K69" s="296"/>
    </row>
    <row r="70" spans="1:11" ht="30" customHeight="1" x14ac:dyDescent="0.2">
      <c r="A70" s="122" t="s">
        <v>673</v>
      </c>
      <c r="B70" s="383" t="s">
        <v>42</v>
      </c>
      <c r="C70" s="384" t="s">
        <v>1061</v>
      </c>
      <c r="D70" s="243"/>
      <c r="E70" s="243"/>
      <c r="F70" s="24"/>
      <c r="G70" s="333"/>
      <c r="H70" s="333"/>
      <c r="I70" s="331"/>
      <c r="J70" s="331"/>
      <c r="K70" s="296"/>
    </row>
    <row r="71" spans="1:11" x14ac:dyDescent="0.2">
      <c r="F71" s="24"/>
      <c r="G71" s="24"/>
    </row>
    <row r="72" spans="1:11" x14ac:dyDescent="0.2">
      <c r="F72" s="24"/>
      <c r="G72" s="24"/>
    </row>
    <row r="73" spans="1:11" x14ac:dyDescent="0.2">
      <c r="B73" s="370" t="s">
        <v>886</v>
      </c>
      <c r="D73" s="413" t="str">
        <f>IF(ROUND(A!F4-P!D2,0)=0,"OK","CHYBA")</f>
        <v>OK</v>
      </c>
      <c r="E73" s="413" t="str">
        <f>IF(ROUND(A!G5-P!E2,0)=0,"OK","CHYBA")</f>
        <v>OK</v>
      </c>
      <c r="F73" s="24"/>
      <c r="G73" s="24"/>
    </row>
    <row r="74" spans="1:11" x14ac:dyDescent="0.2">
      <c r="B74" s="562" t="s">
        <v>887</v>
      </c>
      <c r="C74" s="562"/>
      <c r="D74" s="413" t="str">
        <f>IF(ROUND(D23-VZaS!D67,0)=0,"OK","CHYBA")</f>
        <v>OK</v>
      </c>
      <c r="E74" s="413" t="str">
        <f>IF(ROUND(E23-VZaS!E67,0)=0,"OK","CHYBA")</f>
        <v>OK</v>
      </c>
      <c r="F74" s="24"/>
      <c r="G74" s="24"/>
    </row>
    <row r="75" spans="1:11" x14ac:dyDescent="0.2">
      <c r="F75" s="24"/>
      <c r="G75" s="24"/>
    </row>
    <row r="76" spans="1:11" x14ac:dyDescent="0.2">
      <c r="F76" s="24"/>
      <c r="G76" s="24"/>
    </row>
    <row r="77" spans="1:11" x14ac:dyDescent="0.2">
      <c r="F77" s="24"/>
      <c r="G77" s="24"/>
    </row>
    <row r="78" spans="1:11" x14ac:dyDescent="0.2">
      <c r="F78" s="24"/>
      <c r="G78" s="24"/>
    </row>
    <row r="79" spans="1:11" x14ac:dyDescent="0.2">
      <c r="F79" s="24"/>
      <c r="G79" s="24"/>
    </row>
    <row r="80" spans="1:11"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phoneticPr fontId="4" type="noConversion"/>
  <conditionalFormatting sqref="D73:E74">
    <cfRule type="cellIs" dxfId="19" priority="1" operator="equal">
      <formula>"CHYBA"</formula>
    </cfRule>
  </conditionalFormatting>
  <pageMargins left="0.78740157480314965" right="0.35433070866141736" top="0.51181102362204722" bottom="0.35433070866141736" header="0.35433070866141736" footer="0.35433070866141736"/>
  <pageSetup paperSize="9" scale="82" firstPageNumber="7" fitToHeight="2" orientation="portrait" useFirstPageNumber="1" horizontalDpi="1200" verticalDpi="1200" r:id="rId1"/>
  <headerFooter alignWithMargins="0"/>
  <rowBreaks count="1" manualBreakCount="1">
    <brk id="59" max="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185"/>
  <sheetViews>
    <sheetView topLeftCell="A59" zoomScaleNormal="100" zoomScaleSheetLayoutView="100" workbookViewId="0">
      <selection activeCell="D65" sqref="D65"/>
    </sheetView>
  </sheetViews>
  <sheetFormatPr defaultRowHeight="12.75" x14ac:dyDescent="0.2"/>
  <cols>
    <col min="1" max="1" width="7.140625" style="400" customWidth="1"/>
    <col min="2" max="2" width="44.85546875" style="401" customWidth="1"/>
    <col min="3" max="3" width="6.28515625" style="400" customWidth="1"/>
    <col min="4" max="4" width="24.85546875" style="400" customWidth="1"/>
    <col min="5" max="5" width="27" style="400" customWidth="1"/>
    <col min="6" max="6" width="12.140625" style="30" customWidth="1"/>
    <col min="7" max="7" width="11.42578125" style="24" hidden="1" customWidth="1"/>
    <col min="8" max="8" width="12.28515625" style="30" hidden="1" customWidth="1"/>
    <col min="9" max="9" width="13" style="30" hidden="1" customWidth="1"/>
    <col min="10" max="10" width="12" style="30" hidden="1" customWidth="1"/>
    <col min="11" max="11" width="13" style="304" hidden="1" customWidth="1"/>
    <col min="12" max="16384" width="9.140625" style="30"/>
  </cols>
  <sheetData>
    <row r="1" spans="1:11" ht="16.5" customHeight="1" x14ac:dyDescent="0.2">
      <c r="A1" s="520" t="s">
        <v>565</v>
      </c>
      <c r="B1" s="567" t="s">
        <v>634</v>
      </c>
      <c r="C1" s="567" t="s">
        <v>566</v>
      </c>
      <c r="D1" s="520" t="s">
        <v>567</v>
      </c>
      <c r="E1" s="520"/>
      <c r="F1" s="22"/>
      <c r="G1" s="563" t="s">
        <v>2531</v>
      </c>
      <c r="H1" s="564"/>
      <c r="I1" s="564"/>
      <c r="J1" s="564"/>
      <c r="K1" s="565"/>
    </row>
    <row r="2" spans="1:11" ht="42.75" x14ac:dyDescent="0.2">
      <c r="A2" s="566"/>
      <c r="B2" s="568"/>
      <c r="C2" s="568"/>
      <c r="D2" s="374" t="s">
        <v>568</v>
      </c>
      <c r="E2" s="374" t="s">
        <v>569</v>
      </c>
      <c r="F2" s="22"/>
      <c r="G2" s="294" t="s">
        <v>568</v>
      </c>
      <c r="H2" s="294" t="s">
        <v>2524</v>
      </c>
      <c r="I2" s="298" t="s">
        <v>569</v>
      </c>
      <c r="J2" s="294" t="s">
        <v>2524</v>
      </c>
      <c r="K2" s="294" t="s">
        <v>2526</v>
      </c>
    </row>
    <row r="3" spans="1:11" ht="26.25" customHeight="1" x14ac:dyDescent="0.2">
      <c r="A3" s="375" t="s">
        <v>1066</v>
      </c>
      <c r="B3" s="376" t="s">
        <v>1062</v>
      </c>
      <c r="C3" s="377" t="s">
        <v>179</v>
      </c>
      <c r="D3" s="243">
        <v>6220246</v>
      </c>
      <c r="E3" s="243"/>
      <c r="F3" s="23"/>
      <c r="G3" s="337">
        <v>6220246.1200000001</v>
      </c>
      <c r="H3" s="299">
        <f>D3-G3</f>
        <v>-0.12000000011175871</v>
      </c>
      <c r="I3" s="300"/>
      <c r="J3" s="301">
        <f>E3-I3</f>
        <v>0</v>
      </c>
      <c r="K3" s="313" t="s">
        <v>2573</v>
      </c>
    </row>
    <row r="4" spans="1:11" ht="26.25" customHeight="1" x14ac:dyDescent="0.2">
      <c r="A4" s="378" t="s">
        <v>174</v>
      </c>
      <c r="B4" s="376" t="s">
        <v>1063</v>
      </c>
      <c r="C4" s="377" t="s">
        <v>180</v>
      </c>
      <c r="D4" s="242">
        <f>D5+D6+D7+D8+D9+D10+D11</f>
        <v>6219124</v>
      </c>
      <c r="E4" s="242">
        <f>E5+E6+E7+E8+E9+E10+E11</f>
        <v>5758029</v>
      </c>
      <c r="F4" s="24"/>
      <c r="G4" s="306" t="s">
        <v>2661</v>
      </c>
      <c r="H4" s="302">
        <f>D4-G4</f>
        <v>0.5</v>
      </c>
      <c r="I4" s="305" t="s">
        <v>2574</v>
      </c>
      <c r="J4" s="297">
        <f t="shared" ref="J4:J30" si="0">E4-I4</f>
        <v>0.94000000040978193</v>
      </c>
      <c r="K4" s="24" t="s">
        <v>2530</v>
      </c>
    </row>
    <row r="5" spans="1:11" ht="26.25" customHeight="1" x14ac:dyDescent="0.2">
      <c r="A5" s="379" t="s">
        <v>1065</v>
      </c>
      <c r="B5" s="380" t="s">
        <v>1064</v>
      </c>
      <c r="C5" s="381" t="s">
        <v>181</v>
      </c>
      <c r="D5" s="242">
        <v>5928676</v>
      </c>
      <c r="E5" s="242">
        <v>5522085</v>
      </c>
      <c r="F5" s="24"/>
      <c r="G5" s="306" t="s">
        <v>2662</v>
      </c>
      <c r="H5" s="302">
        <f t="shared" ref="H5:H30" si="1">D5-G5</f>
        <v>0.4599999999627471</v>
      </c>
      <c r="I5" s="305" t="s">
        <v>2575</v>
      </c>
      <c r="J5" s="297">
        <f t="shared" si="0"/>
        <v>0.2099999999627471</v>
      </c>
      <c r="K5" s="24" t="s">
        <v>2530</v>
      </c>
    </row>
    <row r="6" spans="1:11" ht="26.25" customHeight="1" x14ac:dyDescent="0.2">
      <c r="A6" s="382" t="s">
        <v>153</v>
      </c>
      <c r="B6" s="380" t="s">
        <v>1153</v>
      </c>
      <c r="C6" s="381" t="s">
        <v>182</v>
      </c>
      <c r="D6" s="242"/>
      <c r="E6" s="242"/>
      <c r="F6" s="24"/>
      <c r="G6" s="303"/>
      <c r="H6" s="302"/>
      <c r="I6" s="295"/>
      <c r="J6" s="297"/>
      <c r="K6" s="30"/>
    </row>
    <row r="7" spans="1:11" ht="26.25" customHeight="1" x14ac:dyDescent="0.2">
      <c r="A7" s="379" t="s">
        <v>1068</v>
      </c>
      <c r="B7" s="380" t="s">
        <v>1067</v>
      </c>
      <c r="C7" s="381" t="s">
        <v>183</v>
      </c>
      <c r="D7" s="242">
        <v>222102</v>
      </c>
      <c r="E7" s="242">
        <v>164781</v>
      </c>
      <c r="F7" s="24"/>
      <c r="G7" s="303" t="s">
        <v>2663</v>
      </c>
      <c r="H7" s="302">
        <f t="shared" si="1"/>
        <v>-0.25</v>
      </c>
      <c r="I7" s="295" t="s">
        <v>2576</v>
      </c>
      <c r="J7" s="297">
        <f t="shared" si="0"/>
        <v>0.25</v>
      </c>
      <c r="K7" s="30" t="s">
        <v>2530</v>
      </c>
    </row>
    <row r="8" spans="1:11" ht="26.25" customHeight="1" x14ac:dyDescent="0.2">
      <c r="A8" s="375" t="s">
        <v>162</v>
      </c>
      <c r="B8" s="383" t="s">
        <v>1069</v>
      </c>
      <c r="C8" s="384" t="s">
        <v>184</v>
      </c>
      <c r="D8" s="243"/>
      <c r="E8" s="243"/>
      <c r="F8" s="24"/>
      <c r="G8" s="303"/>
      <c r="H8" s="302"/>
      <c r="I8" s="295"/>
      <c r="J8" s="297"/>
      <c r="K8" s="30"/>
    </row>
    <row r="9" spans="1:11" ht="26.25" customHeight="1" x14ac:dyDescent="0.2">
      <c r="A9" s="375" t="s">
        <v>496</v>
      </c>
      <c r="B9" s="383" t="s">
        <v>1070</v>
      </c>
      <c r="C9" s="384" t="s">
        <v>185</v>
      </c>
      <c r="D9" s="243">
        <v>28654</v>
      </c>
      <c r="E9" s="243">
        <v>29016</v>
      </c>
      <c r="F9" s="24"/>
      <c r="G9" s="303" t="s">
        <v>2664</v>
      </c>
      <c r="H9" s="302">
        <f t="shared" si="1"/>
        <v>-0.11000000000058208</v>
      </c>
      <c r="I9" s="295" t="s">
        <v>2577</v>
      </c>
      <c r="J9" s="297">
        <f>E9-I9</f>
        <v>0.38999999999941792</v>
      </c>
      <c r="K9" s="304" t="s">
        <v>2530</v>
      </c>
    </row>
    <row r="10" spans="1:11" ht="37.5" customHeight="1" x14ac:dyDescent="0.2">
      <c r="A10" s="375" t="s">
        <v>1072</v>
      </c>
      <c r="B10" s="376" t="s">
        <v>1071</v>
      </c>
      <c r="C10" s="384" t="s">
        <v>186</v>
      </c>
      <c r="D10" s="243">
        <v>3907</v>
      </c>
      <c r="E10" s="243">
        <v>672</v>
      </c>
      <c r="F10" s="24"/>
      <c r="G10" s="303" t="s">
        <v>2665</v>
      </c>
      <c r="H10" s="302">
        <f t="shared" si="1"/>
        <v>0.40000000000009095</v>
      </c>
      <c r="I10" s="295" t="s">
        <v>2578</v>
      </c>
      <c r="J10" s="297">
        <f t="shared" si="0"/>
        <v>0.34000000000003183</v>
      </c>
      <c r="K10" s="304" t="s">
        <v>2530</v>
      </c>
    </row>
    <row r="11" spans="1:11" ht="26.25" customHeight="1" x14ac:dyDescent="0.2">
      <c r="A11" s="385" t="s">
        <v>1074</v>
      </c>
      <c r="B11" s="380" t="s">
        <v>1073</v>
      </c>
      <c r="C11" s="381" t="s">
        <v>187</v>
      </c>
      <c r="D11" s="242">
        <v>35785</v>
      </c>
      <c r="E11" s="242">
        <v>41475</v>
      </c>
      <c r="F11" s="23"/>
      <c r="G11" s="303" t="s">
        <v>2666</v>
      </c>
      <c r="H11" s="302">
        <f t="shared" si="1"/>
        <v>0</v>
      </c>
      <c r="I11" s="295" t="s">
        <v>2579</v>
      </c>
      <c r="J11" s="297">
        <f t="shared" si="0"/>
        <v>-0.25</v>
      </c>
      <c r="K11" s="304" t="s">
        <v>2530</v>
      </c>
    </row>
    <row r="12" spans="1:11" ht="33" customHeight="1" x14ac:dyDescent="0.2">
      <c r="A12" s="386" t="s">
        <v>1076</v>
      </c>
      <c r="B12" s="383" t="s">
        <v>1075</v>
      </c>
      <c r="C12" s="384" t="s">
        <v>949</v>
      </c>
      <c r="D12" s="243">
        <f>D13+D14+D15+D16+D17+D22+D23+D26+D27+D28</f>
        <v>5621596</v>
      </c>
      <c r="E12" s="243">
        <f>E13+E14+E15+E16+E17+E22+E23+E26+E27+E28</f>
        <v>5287434</v>
      </c>
      <c r="F12" s="24"/>
      <c r="G12" s="306" t="s">
        <v>2667</v>
      </c>
      <c r="H12" s="302">
        <f t="shared" si="1"/>
        <v>0.99000000022351742</v>
      </c>
      <c r="I12" s="295" t="s">
        <v>2580</v>
      </c>
      <c r="J12" s="297">
        <f t="shared" si="0"/>
        <v>0.37999999988824129</v>
      </c>
      <c r="K12" s="304" t="s">
        <v>2530</v>
      </c>
    </row>
    <row r="13" spans="1:11" ht="26.25" customHeight="1" x14ac:dyDescent="0.2">
      <c r="A13" s="387" t="s">
        <v>1078</v>
      </c>
      <c r="B13" s="383" t="s">
        <v>1077</v>
      </c>
      <c r="C13" s="384" t="s">
        <v>950</v>
      </c>
      <c r="D13" s="243">
        <v>3302518</v>
      </c>
      <c r="E13" s="243">
        <v>3258781</v>
      </c>
      <c r="F13" s="24" t="s">
        <v>2717</v>
      </c>
      <c r="G13" s="306" t="s">
        <v>2668</v>
      </c>
      <c r="H13" s="299">
        <f t="shared" si="1"/>
        <v>0.20000000018626451</v>
      </c>
      <c r="I13" s="295" t="s">
        <v>2581</v>
      </c>
      <c r="J13" s="301">
        <f t="shared" si="0"/>
        <v>-0.22000000020489097</v>
      </c>
    </row>
    <row r="14" spans="1:11" ht="26.25" customHeight="1" x14ac:dyDescent="0.2">
      <c r="A14" s="388" t="s">
        <v>1079</v>
      </c>
      <c r="B14" s="380" t="s">
        <v>1080</v>
      </c>
      <c r="C14" s="381" t="s">
        <v>951</v>
      </c>
      <c r="D14" s="242">
        <v>201794</v>
      </c>
      <c r="E14" s="242">
        <v>186854</v>
      </c>
      <c r="F14" s="24"/>
      <c r="G14" s="306" t="s">
        <v>2669</v>
      </c>
      <c r="H14" s="302">
        <f t="shared" si="1"/>
        <v>0.17000000001280569</v>
      </c>
      <c r="I14" s="314" t="s">
        <v>2582</v>
      </c>
      <c r="J14" s="315">
        <f t="shared" si="0"/>
        <v>-0.26000000000931323</v>
      </c>
      <c r="K14" s="304" t="s">
        <v>2530</v>
      </c>
    </row>
    <row r="15" spans="1:11" ht="26.25" customHeight="1" x14ac:dyDescent="0.2">
      <c r="A15" s="389" t="s">
        <v>1082</v>
      </c>
      <c r="B15" s="383" t="s">
        <v>1081</v>
      </c>
      <c r="C15" s="384" t="s">
        <v>952</v>
      </c>
      <c r="D15" s="243">
        <v>17630</v>
      </c>
      <c r="E15" s="243">
        <v>-7000</v>
      </c>
      <c r="F15" s="24"/>
      <c r="G15" s="306" t="s">
        <v>2670</v>
      </c>
      <c r="H15" s="299">
        <f t="shared" si="1"/>
        <v>-2.9999999998835847E-2</v>
      </c>
      <c r="I15" s="314" t="s">
        <v>2584</v>
      </c>
      <c r="J15" s="301">
        <f>E15-I15</f>
        <v>0</v>
      </c>
    </row>
    <row r="16" spans="1:11" ht="26.25" customHeight="1" x14ac:dyDescent="0.2">
      <c r="A16" s="389" t="s">
        <v>1084</v>
      </c>
      <c r="B16" s="383" t="s">
        <v>1083</v>
      </c>
      <c r="C16" s="384" t="s">
        <v>953</v>
      </c>
      <c r="D16" s="243">
        <v>584321</v>
      </c>
      <c r="E16" s="243">
        <v>497083</v>
      </c>
      <c r="F16" s="24"/>
      <c r="G16" s="306" t="s">
        <v>2671</v>
      </c>
      <c r="H16" s="302">
        <f t="shared" si="1"/>
        <v>0.43999999994412065</v>
      </c>
      <c r="I16" s="314" t="s">
        <v>2583</v>
      </c>
      <c r="J16" s="315">
        <f t="shared" si="0"/>
        <v>0.34000000002561137</v>
      </c>
      <c r="K16" s="304" t="s">
        <v>2530</v>
      </c>
    </row>
    <row r="17" spans="1:11" ht="26.25" customHeight="1" x14ac:dyDescent="0.2">
      <c r="A17" s="387" t="s">
        <v>1086</v>
      </c>
      <c r="B17" s="383" t="s">
        <v>1085</v>
      </c>
      <c r="C17" s="384" t="s">
        <v>756</v>
      </c>
      <c r="D17" s="243">
        <v>1327043</v>
      </c>
      <c r="E17" s="243">
        <f>E18+E19+E20+E21</f>
        <v>1195577</v>
      </c>
      <c r="F17" s="24"/>
      <c r="G17" s="306" t="s">
        <v>2672</v>
      </c>
      <c r="H17" s="302">
        <f t="shared" si="1"/>
        <v>0.5</v>
      </c>
      <c r="I17" s="295" t="s">
        <v>2585</v>
      </c>
      <c r="J17" s="297">
        <f t="shared" si="0"/>
        <v>0.12000000011175871</v>
      </c>
      <c r="K17" s="304" t="s">
        <v>2530</v>
      </c>
    </row>
    <row r="18" spans="1:11" ht="26.25" customHeight="1" x14ac:dyDescent="0.2">
      <c r="A18" s="387" t="s">
        <v>1087</v>
      </c>
      <c r="B18" s="383" t="s">
        <v>570</v>
      </c>
      <c r="C18" s="384" t="s">
        <v>757</v>
      </c>
      <c r="D18" s="243">
        <v>922313</v>
      </c>
      <c r="E18" s="243">
        <v>863552</v>
      </c>
      <c r="F18" s="24"/>
      <c r="G18" s="306" t="s">
        <v>2673</v>
      </c>
      <c r="H18" s="302">
        <f t="shared" si="1"/>
        <v>0.2900000000372529</v>
      </c>
      <c r="I18" s="295" t="s">
        <v>2586</v>
      </c>
      <c r="J18" s="297">
        <f t="shared" si="0"/>
        <v>0.38000000000465661</v>
      </c>
      <c r="K18" s="304" t="s">
        <v>2530</v>
      </c>
    </row>
    <row r="19" spans="1:11" ht="26.25" customHeight="1" x14ac:dyDescent="0.2">
      <c r="A19" s="387" t="s">
        <v>155</v>
      </c>
      <c r="B19" s="383" t="s">
        <v>2384</v>
      </c>
      <c r="C19" s="384" t="s">
        <v>758</v>
      </c>
      <c r="D19" s="243">
        <v>46518</v>
      </c>
      <c r="E19" s="243"/>
      <c r="F19" s="24"/>
      <c r="G19" s="306" t="s">
        <v>2674</v>
      </c>
      <c r="H19" s="302">
        <f>D19-G19</f>
        <v>-0.18000000000029104</v>
      </c>
      <c r="I19" s="295"/>
      <c r="J19" s="297"/>
    </row>
    <row r="20" spans="1:11" ht="30" customHeight="1" x14ac:dyDescent="0.2">
      <c r="A20" s="389" t="s">
        <v>136</v>
      </c>
      <c r="B20" s="383" t="s">
        <v>1088</v>
      </c>
      <c r="C20" s="384" t="s">
        <v>759</v>
      </c>
      <c r="D20" s="243">
        <v>327126</v>
      </c>
      <c r="E20" s="243">
        <v>297367</v>
      </c>
      <c r="F20" s="23"/>
      <c r="G20" s="306" t="s">
        <v>2675</v>
      </c>
      <c r="H20" s="302">
        <f t="shared" si="1"/>
        <v>0.32000000000698492</v>
      </c>
      <c r="I20" s="295">
        <v>297367</v>
      </c>
      <c r="J20" s="297">
        <f t="shared" si="0"/>
        <v>0</v>
      </c>
      <c r="K20" s="304" t="s">
        <v>2530</v>
      </c>
    </row>
    <row r="21" spans="1:11" ht="33" customHeight="1" x14ac:dyDescent="0.2">
      <c r="A21" s="389" t="s">
        <v>673</v>
      </c>
      <c r="B21" s="383" t="s">
        <v>571</v>
      </c>
      <c r="C21" s="384" t="s">
        <v>760</v>
      </c>
      <c r="D21" s="243">
        <v>31086</v>
      </c>
      <c r="E21" s="243">
        <v>34658</v>
      </c>
      <c r="F21" s="24"/>
      <c r="G21" s="306" t="s">
        <v>2676</v>
      </c>
      <c r="H21" s="302">
        <f t="shared" si="1"/>
        <v>6.9999999999708962E-2</v>
      </c>
      <c r="I21" s="295" t="s">
        <v>2587</v>
      </c>
      <c r="J21" s="297">
        <f t="shared" si="0"/>
        <v>0.30000000000291038</v>
      </c>
      <c r="K21" s="304" t="s">
        <v>2530</v>
      </c>
    </row>
    <row r="22" spans="1:11" ht="26.25" customHeight="1" x14ac:dyDescent="0.2">
      <c r="A22" s="387" t="s">
        <v>1090</v>
      </c>
      <c r="B22" s="383" t="s">
        <v>1089</v>
      </c>
      <c r="C22" s="384" t="s">
        <v>761</v>
      </c>
      <c r="D22" s="243">
        <v>8568</v>
      </c>
      <c r="E22" s="243">
        <v>8785</v>
      </c>
      <c r="F22" s="24"/>
      <c r="G22" s="306" t="s">
        <v>2677</v>
      </c>
      <c r="H22" s="302">
        <f t="shared" si="1"/>
        <v>-6.9999999999708962E-2</v>
      </c>
      <c r="I22" s="295">
        <v>8785</v>
      </c>
      <c r="J22" s="297">
        <f t="shared" si="0"/>
        <v>0</v>
      </c>
      <c r="K22" s="304" t="s">
        <v>2530</v>
      </c>
    </row>
    <row r="23" spans="1:11" ht="26.25" customHeight="1" x14ac:dyDescent="0.2">
      <c r="A23" s="387" t="s">
        <v>1091</v>
      </c>
      <c r="B23" s="383" t="s">
        <v>2712</v>
      </c>
      <c r="C23" s="384" t="s">
        <v>46</v>
      </c>
      <c r="D23" s="243">
        <f>D24+D25</f>
        <v>110973</v>
      </c>
      <c r="E23" s="243">
        <f>E24+E25</f>
        <v>97617</v>
      </c>
      <c r="F23" s="24"/>
      <c r="G23" s="306" t="s">
        <v>2678</v>
      </c>
      <c r="H23" s="299">
        <f t="shared" si="1"/>
        <v>-0.33000000000174623</v>
      </c>
      <c r="I23" s="305" t="s">
        <v>2588</v>
      </c>
      <c r="J23" s="301">
        <f t="shared" si="0"/>
        <v>-0.32000000000698492</v>
      </c>
    </row>
    <row r="24" spans="1:11" ht="26.25" customHeight="1" x14ac:dyDescent="0.2">
      <c r="A24" s="389" t="s">
        <v>1092</v>
      </c>
      <c r="B24" s="383" t="s">
        <v>1093</v>
      </c>
      <c r="C24" s="384" t="s">
        <v>47</v>
      </c>
      <c r="D24" s="243">
        <v>110973</v>
      </c>
      <c r="E24" s="243">
        <v>97617</v>
      </c>
      <c r="F24" s="24"/>
      <c r="G24" s="306" t="s">
        <v>2678</v>
      </c>
      <c r="H24" s="302">
        <f>D24-G24</f>
        <v>-0.33000000000174623</v>
      </c>
      <c r="I24" s="295" t="s">
        <v>2588</v>
      </c>
      <c r="J24" s="297">
        <f t="shared" si="0"/>
        <v>-0.32000000000698492</v>
      </c>
      <c r="K24" s="304" t="s">
        <v>2530</v>
      </c>
    </row>
    <row r="25" spans="1:11" ht="34.5" customHeight="1" x14ac:dyDescent="0.2">
      <c r="A25" s="387" t="s">
        <v>155</v>
      </c>
      <c r="B25" s="383" t="s">
        <v>1094</v>
      </c>
      <c r="C25" s="384" t="s">
        <v>48</v>
      </c>
      <c r="D25" s="243"/>
      <c r="E25" s="243"/>
      <c r="F25" s="24"/>
      <c r="G25" s="306"/>
      <c r="H25" s="302"/>
      <c r="I25" s="295"/>
      <c r="J25" s="297"/>
    </row>
    <row r="26" spans="1:11" ht="26.25" customHeight="1" x14ac:dyDescent="0.2">
      <c r="A26" s="387" t="s">
        <v>1096</v>
      </c>
      <c r="B26" s="383" t="s">
        <v>1095</v>
      </c>
      <c r="C26" s="384" t="s">
        <v>49</v>
      </c>
      <c r="D26" s="243">
        <v>1045</v>
      </c>
      <c r="E26" s="243"/>
      <c r="F26" s="24"/>
      <c r="G26" s="306" t="s">
        <v>2679</v>
      </c>
      <c r="H26" s="302">
        <f t="shared" si="1"/>
        <v>0.23000000000001819</v>
      </c>
      <c r="I26" s="295"/>
      <c r="J26" s="297"/>
    </row>
    <row r="27" spans="1:11" ht="26.25" customHeight="1" x14ac:dyDescent="0.2">
      <c r="A27" s="387" t="s">
        <v>178</v>
      </c>
      <c r="B27" s="383" t="s">
        <v>1098</v>
      </c>
      <c r="C27" s="384" t="s">
        <v>50</v>
      </c>
      <c r="D27" s="243">
        <v>19242</v>
      </c>
      <c r="E27" s="243">
        <v>8877</v>
      </c>
      <c r="F27" s="23"/>
      <c r="G27" s="306" t="s">
        <v>2680</v>
      </c>
      <c r="H27" s="302">
        <f t="shared" si="1"/>
        <v>-0.13999999999941792</v>
      </c>
      <c r="I27" s="295" t="s">
        <v>2589</v>
      </c>
      <c r="J27" s="297">
        <f>E27-I27</f>
        <v>0.13999999999941792</v>
      </c>
      <c r="K27" s="304" t="s">
        <v>2530</v>
      </c>
    </row>
    <row r="28" spans="1:11" ht="26.25" customHeight="1" x14ac:dyDescent="0.2">
      <c r="A28" s="387" t="s">
        <v>1097</v>
      </c>
      <c r="B28" s="383" t="s">
        <v>1099</v>
      </c>
      <c r="C28" s="384" t="s">
        <v>51</v>
      </c>
      <c r="D28" s="243">
        <v>48462</v>
      </c>
      <c r="E28" s="243">
        <v>40860</v>
      </c>
      <c r="F28" s="24"/>
      <c r="G28" s="306" t="s">
        <v>2681</v>
      </c>
      <c r="H28" s="302">
        <f t="shared" si="1"/>
        <v>1.9999999996798579E-2</v>
      </c>
      <c r="I28" s="295" t="s">
        <v>2590</v>
      </c>
      <c r="J28" s="297">
        <f t="shared" si="0"/>
        <v>-5.0000000002910383E-2</v>
      </c>
      <c r="K28" s="304" t="s">
        <v>2530</v>
      </c>
    </row>
    <row r="29" spans="1:11" ht="29.25" customHeight="1" x14ac:dyDescent="0.2">
      <c r="A29" s="379" t="s">
        <v>177</v>
      </c>
      <c r="B29" s="390" t="s">
        <v>1100</v>
      </c>
      <c r="C29" s="391" t="s">
        <v>52</v>
      </c>
      <c r="D29" s="242">
        <f>D4-D12</f>
        <v>597528</v>
      </c>
      <c r="E29" s="242">
        <f>E4-E12</f>
        <v>470595</v>
      </c>
      <c r="F29" s="24"/>
      <c r="G29" s="306" t="s">
        <v>2682</v>
      </c>
      <c r="H29" s="302">
        <f t="shared" si="1"/>
        <v>-0.48999999999068677</v>
      </c>
      <c r="I29" s="295">
        <v>470595</v>
      </c>
      <c r="J29" s="297">
        <f t="shared" si="0"/>
        <v>0</v>
      </c>
      <c r="K29" s="304" t="s">
        <v>2530</v>
      </c>
    </row>
    <row r="30" spans="1:11" ht="31.5" customHeight="1" x14ac:dyDescent="0.2">
      <c r="A30" s="379" t="s">
        <v>172</v>
      </c>
      <c r="B30" s="390" t="s">
        <v>1101</v>
      </c>
      <c r="C30" s="391" t="s">
        <v>53</v>
      </c>
      <c r="D30" s="242">
        <f>D5+D6+D7+D8+D9-(D13+D14+D15+D16)</f>
        <v>2073169</v>
      </c>
      <c r="E30" s="242">
        <f>E5+E6+E7+E8+E9-(E13+E14+E15+E16)</f>
        <v>1780164</v>
      </c>
      <c r="F30" s="23"/>
      <c r="G30" s="306" t="s">
        <v>2683</v>
      </c>
      <c r="H30" s="302">
        <f t="shared" si="1"/>
        <v>-0.67999999993480742</v>
      </c>
      <c r="I30" s="295">
        <v>1780164</v>
      </c>
      <c r="J30" s="297">
        <f t="shared" si="0"/>
        <v>0</v>
      </c>
      <c r="K30" s="304" t="s">
        <v>2530</v>
      </c>
    </row>
    <row r="31" spans="1:11" ht="16.5" customHeight="1" x14ac:dyDescent="0.2">
      <c r="A31" s="520" t="s">
        <v>565</v>
      </c>
      <c r="B31" s="567" t="s">
        <v>634</v>
      </c>
      <c r="C31" s="567" t="s">
        <v>566</v>
      </c>
      <c r="D31" s="520" t="s">
        <v>567</v>
      </c>
      <c r="E31" s="520"/>
      <c r="F31" s="24"/>
      <c r="G31" s="310"/>
      <c r="H31" s="302"/>
      <c r="I31" s="295"/>
      <c r="J31" s="297"/>
    </row>
    <row r="32" spans="1:11" ht="42.75" x14ac:dyDescent="0.2">
      <c r="A32" s="566"/>
      <c r="B32" s="568"/>
      <c r="C32" s="568"/>
      <c r="D32" s="374" t="s">
        <v>568</v>
      </c>
      <c r="E32" s="374" t="s">
        <v>569</v>
      </c>
      <c r="F32" s="24"/>
      <c r="G32" s="310"/>
      <c r="H32" s="302"/>
      <c r="I32" s="295"/>
      <c r="J32" s="297"/>
    </row>
    <row r="33" spans="1:20" ht="28.5" customHeight="1" x14ac:dyDescent="0.2">
      <c r="A33" s="392" t="s">
        <v>1125</v>
      </c>
      <c r="B33" s="390" t="s">
        <v>1318</v>
      </c>
      <c r="C33" s="391" t="s">
        <v>54</v>
      </c>
      <c r="D33" s="242">
        <f>D34+D35+D39+D43+D46+D47+D48</f>
        <v>1123</v>
      </c>
      <c r="E33" s="242">
        <f>E34+E35+E39+E43+E46+E47+E48</f>
        <v>1183</v>
      </c>
      <c r="F33" s="24"/>
      <c r="G33" s="306" t="s">
        <v>2684</v>
      </c>
      <c r="H33" s="302">
        <f>D33-G33</f>
        <v>0.38000000000010914</v>
      </c>
      <c r="I33" s="295">
        <v>1183</v>
      </c>
      <c r="J33" s="297">
        <f>E33-I33</f>
        <v>0</v>
      </c>
      <c r="K33" s="304" t="s">
        <v>2530</v>
      </c>
    </row>
    <row r="34" spans="1:20" ht="26.25" customHeight="1" x14ac:dyDescent="0.2">
      <c r="A34" s="387" t="s">
        <v>487</v>
      </c>
      <c r="B34" s="383" t="s">
        <v>1102</v>
      </c>
      <c r="C34" s="384" t="s">
        <v>55</v>
      </c>
      <c r="D34" s="243"/>
      <c r="E34" s="243"/>
      <c r="F34" s="24"/>
      <c r="G34" s="306"/>
      <c r="H34" s="302"/>
      <c r="I34" s="295"/>
      <c r="J34" s="297"/>
    </row>
    <row r="35" spans="1:20" ht="30.6" customHeight="1" x14ac:dyDescent="0.2">
      <c r="A35" s="387" t="s">
        <v>166</v>
      </c>
      <c r="B35" s="383" t="s">
        <v>1103</v>
      </c>
      <c r="C35" s="384" t="s">
        <v>56</v>
      </c>
      <c r="D35" s="242">
        <f>D36+D37+D38</f>
        <v>0</v>
      </c>
      <c r="E35" s="242">
        <f>E36+E37+E38</f>
        <v>0</v>
      </c>
      <c r="F35" s="24"/>
      <c r="G35" s="306"/>
      <c r="H35" s="302"/>
      <c r="I35" s="295"/>
      <c r="J35" s="297"/>
    </row>
    <row r="36" spans="1:20" ht="26.25" customHeight="1" x14ac:dyDescent="0.2">
      <c r="A36" s="387" t="s">
        <v>1105</v>
      </c>
      <c r="B36" s="383" t="s">
        <v>1104</v>
      </c>
      <c r="C36" s="384" t="s">
        <v>57</v>
      </c>
      <c r="D36" s="243"/>
      <c r="E36" s="243"/>
      <c r="F36" s="24"/>
      <c r="G36" s="306"/>
      <c r="H36" s="302"/>
      <c r="I36" s="295"/>
      <c r="J36" s="297"/>
    </row>
    <row r="37" spans="1:20" ht="39" customHeight="1" x14ac:dyDescent="0.2">
      <c r="A37" s="387" t="s">
        <v>155</v>
      </c>
      <c r="B37" s="383" t="s">
        <v>1106</v>
      </c>
      <c r="C37" s="384" t="s">
        <v>58</v>
      </c>
      <c r="D37" s="243"/>
      <c r="E37" s="243"/>
      <c r="F37" s="24"/>
      <c r="G37" s="306"/>
      <c r="H37" s="302"/>
      <c r="I37" s="295"/>
      <c r="J37" s="297"/>
    </row>
    <row r="38" spans="1:20" ht="25.9" customHeight="1" x14ac:dyDescent="0.2">
      <c r="A38" s="389" t="s">
        <v>136</v>
      </c>
      <c r="B38" s="383" t="s">
        <v>1107</v>
      </c>
      <c r="C38" s="384" t="s">
        <v>59</v>
      </c>
      <c r="D38" s="243"/>
      <c r="E38" s="243"/>
      <c r="F38" s="24"/>
      <c r="G38" s="306"/>
      <c r="H38" s="302"/>
      <c r="I38" s="295"/>
      <c r="J38" s="297"/>
    </row>
    <row r="39" spans="1:20" ht="26.25" customHeight="1" x14ac:dyDescent="0.2">
      <c r="A39" s="389" t="s">
        <v>1109</v>
      </c>
      <c r="B39" s="383" t="s">
        <v>1108</v>
      </c>
      <c r="C39" s="384" t="s">
        <v>60</v>
      </c>
      <c r="D39" s="242">
        <f>D40+D41+D42</f>
        <v>0</v>
      </c>
      <c r="E39" s="242">
        <f>E40+E41+E42</f>
        <v>0</v>
      </c>
      <c r="F39" s="24"/>
      <c r="G39" s="306"/>
      <c r="H39" s="302"/>
      <c r="I39" s="295"/>
      <c r="J39" s="297"/>
    </row>
    <row r="40" spans="1:20" ht="26.25" customHeight="1" x14ac:dyDescent="0.2">
      <c r="A40" s="393" t="s">
        <v>1111</v>
      </c>
      <c r="B40" s="383" t="s">
        <v>1110</v>
      </c>
      <c r="C40" s="384" t="s">
        <v>61</v>
      </c>
      <c r="D40" s="243"/>
      <c r="E40" s="243"/>
      <c r="F40" s="24"/>
      <c r="G40" s="306"/>
      <c r="H40" s="302"/>
      <c r="I40" s="295"/>
      <c r="J40" s="297"/>
    </row>
    <row r="41" spans="1:20" ht="36" customHeight="1" x14ac:dyDescent="0.2">
      <c r="A41" s="387" t="s">
        <v>155</v>
      </c>
      <c r="B41" s="383" t="s">
        <v>1112</v>
      </c>
      <c r="C41" s="384" t="s">
        <v>62</v>
      </c>
      <c r="D41" s="243"/>
      <c r="E41" s="243"/>
      <c r="F41" s="24"/>
      <c r="G41" s="306"/>
      <c r="H41" s="302"/>
      <c r="I41" s="295"/>
      <c r="J41" s="297"/>
    </row>
    <row r="42" spans="1:20" ht="25.35" customHeight="1" x14ac:dyDescent="0.2">
      <c r="A42" s="389" t="s">
        <v>136</v>
      </c>
      <c r="B42" s="394" t="s">
        <v>1113</v>
      </c>
      <c r="C42" s="384" t="s">
        <v>63</v>
      </c>
      <c r="D42" s="243"/>
      <c r="E42" s="243"/>
      <c r="F42" s="24"/>
      <c r="G42" s="306"/>
      <c r="H42" s="302"/>
      <c r="I42" s="295"/>
      <c r="J42" s="297"/>
      <c r="S42" s="31"/>
      <c r="T42" s="31"/>
    </row>
    <row r="43" spans="1:20" ht="25.9" customHeight="1" x14ac:dyDescent="0.2">
      <c r="A43" s="393" t="s">
        <v>1115</v>
      </c>
      <c r="B43" s="383" t="s">
        <v>1114</v>
      </c>
      <c r="C43" s="384" t="s">
        <v>64</v>
      </c>
      <c r="D43" s="242">
        <f>D44+D45</f>
        <v>946</v>
      </c>
      <c r="E43" s="242">
        <f>E44+E45</f>
        <v>908</v>
      </c>
      <c r="F43" s="24"/>
      <c r="G43" s="306" t="s">
        <v>2685</v>
      </c>
      <c r="H43" s="302">
        <f t="shared" ref="H43:H59" si="2">D43-G43</f>
        <v>0.62999999999999545</v>
      </c>
      <c r="I43" s="295">
        <v>908</v>
      </c>
      <c r="J43" s="297">
        <f t="shared" ref="J43:J59" si="3">E43-I43</f>
        <v>0</v>
      </c>
      <c r="K43" s="304" t="s">
        <v>2530</v>
      </c>
    </row>
    <row r="44" spans="1:20" ht="26.25" customHeight="1" x14ac:dyDescent="0.2">
      <c r="A44" s="389" t="s">
        <v>1119</v>
      </c>
      <c r="B44" s="383" t="s">
        <v>1116</v>
      </c>
      <c r="C44" s="384" t="s">
        <v>65</v>
      </c>
      <c r="D44" s="243"/>
      <c r="E44" s="243"/>
      <c r="F44" s="24"/>
      <c r="G44" s="306"/>
      <c r="H44" s="302"/>
      <c r="I44" s="295"/>
      <c r="J44" s="297"/>
    </row>
    <row r="45" spans="1:20" ht="26.25" customHeight="1" x14ac:dyDescent="0.2">
      <c r="A45" s="387" t="s">
        <v>155</v>
      </c>
      <c r="B45" s="383" t="s">
        <v>1117</v>
      </c>
      <c r="C45" s="384" t="s">
        <v>66</v>
      </c>
      <c r="D45" s="243">
        <v>946</v>
      </c>
      <c r="E45" s="243">
        <v>908</v>
      </c>
      <c r="F45" s="24"/>
      <c r="G45" s="306" t="s">
        <v>2685</v>
      </c>
      <c r="H45" s="302">
        <f t="shared" si="2"/>
        <v>0.62999999999999545</v>
      </c>
      <c r="I45" s="305">
        <v>908</v>
      </c>
      <c r="J45" s="297">
        <f t="shared" si="3"/>
        <v>0</v>
      </c>
      <c r="K45" s="304" t="s">
        <v>2530</v>
      </c>
    </row>
    <row r="46" spans="1:20" ht="26.25" customHeight="1" x14ac:dyDescent="0.2">
      <c r="A46" s="389" t="s">
        <v>1118</v>
      </c>
      <c r="B46" s="383" t="s">
        <v>575</v>
      </c>
      <c r="C46" s="384" t="s">
        <v>67</v>
      </c>
      <c r="D46" s="243">
        <v>177</v>
      </c>
      <c r="E46" s="243">
        <v>275</v>
      </c>
      <c r="F46" s="24"/>
      <c r="G46" s="306" t="s">
        <v>2686</v>
      </c>
      <c r="H46" s="302">
        <f t="shared" si="2"/>
        <v>-0.25</v>
      </c>
      <c r="I46" s="295" t="s">
        <v>2591</v>
      </c>
      <c r="J46" s="297">
        <f t="shared" si="3"/>
        <v>-0.17000000000001592</v>
      </c>
      <c r="K46" s="304" t="s">
        <v>2530</v>
      </c>
    </row>
    <row r="47" spans="1:20" ht="26.25" customHeight="1" x14ac:dyDescent="0.2">
      <c r="A47" s="395" t="s">
        <v>1121</v>
      </c>
      <c r="B47" s="383" t="s">
        <v>1120</v>
      </c>
      <c r="C47" s="384" t="s">
        <v>68</v>
      </c>
      <c r="D47" s="243"/>
      <c r="E47" s="243"/>
      <c r="F47" s="24"/>
      <c r="G47" s="306"/>
      <c r="H47" s="302"/>
      <c r="I47" s="295"/>
      <c r="J47" s="297"/>
    </row>
    <row r="48" spans="1:20" ht="26.25" customHeight="1" x14ac:dyDescent="0.2">
      <c r="A48" s="389" t="s">
        <v>1123</v>
      </c>
      <c r="B48" s="383" t="s">
        <v>1122</v>
      </c>
      <c r="C48" s="384" t="s">
        <v>69</v>
      </c>
      <c r="D48" s="243"/>
      <c r="E48" s="243"/>
      <c r="F48" s="24"/>
      <c r="G48" s="306"/>
      <c r="H48" s="302"/>
      <c r="I48" s="295"/>
      <c r="J48" s="297"/>
    </row>
    <row r="49" spans="1:11" ht="26.25" customHeight="1" x14ac:dyDescent="0.2">
      <c r="A49" s="392" t="s">
        <v>1124</v>
      </c>
      <c r="B49" s="390" t="s">
        <v>2351</v>
      </c>
      <c r="C49" s="391" t="s">
        <v>70</v>
      </c>
      <c r="D49" s="242">
        <f>D50+D51+D52+D53+D56+D57+D58</f>
        <v>28200</v>
      </c>
      <c r="E49" s="242">
        <f>E50+E51+E52+E53+E56+E57+E58</f>
        <v>44648</v>
      </c>
      <c r="F49" s="24"/>
      <c r="G49" s="306" t="s">
        <v>2687</v>
      </c>
      <c r="H49" s="302">
        <f t="shared" si="2"/>
        <v>-2.0000000000436557E-2</v>
      </c>
      <c r="I49" s="295" t="s">
        <v>2592</v>
      </c>
      <c r="J49" s="297">
        <f t="shared" si="3"/>
        <v>-5.0000000002910383E-2</v>
      </c>
      <c r="K49" s="304" t="s">
        <v>2530</v>
      </c>
    </row>
    <row r="50" spans="1:11" ht="30.95" customHeight="1" x14ac:dyDescent="0.2">
      <c r="A50" s="389" t="s">
        <v>1126</v>
      </c>
      <c r="B50" s="383" t="s">
        <v>574</v>
      </c>
      <c r="C50" s="384" t="s">
        <v>75</v>
      </c>
      <c r="D50" s="243"/>
      <c r="E50" s="243"/>
      <c r="F50" s="24"/>
      <c r="G50" s="306"/>
      <c r="H50" s="302"/>
      <c r="I50" s="295"/>
      <c r="J50" s="297"/>
    </row>
    <row r="51" spans="1:11" ht="45.75" customHeight="1" x14ac:dyDescent="0.2">
      <c r="A51" s="389" t="s">
        <v>1128</v>
      </c>
      <c r="B51" s="380" t="s">
        <v>1127</v>
      </c>
      <c r="C51" s="381" t="s">
        <v>76</v>
      </c>
      <c r="D51" s="242"/>
      <c r="E51" s="242"/>
      <c r="F51" s="24"/>
      <c r="G51" s="306"/>
      <c r="H51" s="302"/>
      <c r="I51" s="295"/>
      <c r="J51" s="297"/>
    </row>
    <row r="52" spans="1:11" ht="30" customHeight="1" x14ac:dyDescent="0.2">
      <c r="A52" s="388" t="s">
        <v>1129</v>
      </c>
      <c r="B52" s="380" t="s">
        <v>1130</v>
      </c>
      <c r="C52" s="381" t="s">
        <v>77</v>
      </c>
      <c r="D52" s="242"/>
      <c r="E52" s="242"/>
      <c r="F52" s="24"/>
      <c r="G52" s="306"/>
      <c r="H52" s="302"/>
      <c r="I52" s="295"/>
      <c r="J52" s="297"/>
    </row>
    <row r="53" spans="1:11" ht="28.5" customHeight="1" x14ac:dyDescent="0.2">
      <c r="A53" s="388" t="s">
        <v>1132</v>
      </c>
      <c r="B53" s="383" t="s">
        <v>1131</v>
      </c>
      <c r="C53" s="384" t="s">
        <v>78</v>
      </c>
      <c r="D53" s="242">
        <f>D54+D55</f>
        <v>23770</v>
      </c>
      <c r="E53" s="242">
        <f>E54+E55</f>
        <v>39889</v>
      </c>
      <c r="F53" s="24"/>
      <c r="G53" s="306" t="s">
        <v>2688</v>
      </c>
      <c r="H53" s="302">
        <v>0</v>
      </c>
      <c r="I53" s="295" t="s">
        <v>2593</v>
      </c>
      <c r="J53" s="297">
        <f t="shared" si="3"/>
        <v>-0.44000000000232831</v>
      </c>
      <c r="K53" s="304" t="s">
        <v>2530</v>
      </c>
    </row>
    <row r="54" spans="1:11" ht="26.25" customHeight="1" x14ac:dyDescent="0.2">
      <c r="A54" s="389" t="s">
        <v>1134</v>
      </c>
      <c r="B54" s="383" t="s">
        <v>1133</v>
      </c>
      <c r="C54" s="384" t="s">
        <v>300</v>
      </c>
      <c r="D54" s="243">
        <v>20315</v>
      </c>
      <c r="E54" s="243">
        <v>35458</v>
      </c>
      <c r="F54" s="24" t="s">
        <v>2717</v>
      </c>
      <c r="G54" s="306">
        <v>20315</v>
      </c>
      <c r="H54" s="299">
        <f>D54-G54</f>
        <v>0</v>
      </c>
      <c r="I54" s="295" t="s">
        <v>2594</v>
      </c>
      <c r="J54" s="301">
        <f>E54-I54</f>
        <v>-0.41000000000349246</v>
      </c>
    </row>
    <row r="55" spans="1:11" ht="26.25" customHeight="1" x14ac:dyDescent="0.2">
      <c r="A55" s="387" t="s">
        <v>155</v>
      </c>
      <c r="B55" s="383" t="s">
        <v>1135</v>
      </c>
      <c r="C55" s="384" t="s">
        <v>301</v>
      </c>
      <c r="D55" s="243">
        <v>3455</v>
      </c>
      <c r="E55" s="243">
        <v>4431</v>
      </c>
      <c r="F55" s="24" t="s">
        <v>2717</v>
      </c>
      <c r="G55" s="306">
        <v>3455</v>
      </c>
      <c r="H55" s="299">
        <f>D55-G55</f>
        <v>0</v>
      </c>
      <c r="I55" s="295" t="s">
        <v>2595</v>
      </c>
      <c r="J55" s="301">
        <f>E55-I55</f>
        <v>-2.9999999999745341E-2</v>
      </c>
    </row>
    <row r="56" spans="1:11" ht="32.25" customHeight="1" x14ac:dyDescent="0.2">
      <c r="A56" s="389" t="s">
        <v>1136</v>
      </c>
      <c r="B56" s="380" t="s">
        <v>576</v>
      </c>
      <c r="C56" s="381" t="s">
        <v>302</v>
      </c>
      <c r="D56" s="242">
        <v>77</v>
      </c>
      <c r="E56" s="242">
        <v>129</v>
      </c>
      <c r="F56" s="24"/>
      <c r="G56" s="306" t="s">
        <v>2689</v>
      </c>
      <c r="H56" s="302">
        <f t="shared" si="2"/>
        <v>0.23000000000000398</v>
      </c>
      <c r="I56" s="295" t="s">
        <v>2596</v>
      </c>
      <c r="J56" s="297">
        <f t="shared" si="3"/>
        <v>0.58000000000001251</v>
      </c>
      <c r="K56" s="304" t="s">
        <v>2530</v>
      </c>
    </row>
    <row r="57" spans="1:11" ht="26.25" customHeight="1" x14ac:dyDescent="0.2">
      <c r="A57" s="389" t="s">
        <v>1138</v>
      </c>
      <c r="B57" s="396" t="s">
        <v>1137</v>
      </c>
      <c r="C57" s="384" t="s">
        <v>303</v>
      </c>
      <c r="D57" s="243"/>
      <c r="E57" s="243"/>
      <c r="F57" s="24"/>
      <c r="G57" s="306"/>
      <c r="H57" s="302"/>
      <c r="I57" s="295"/>
      <c r="J57" s="297"/>
    </row>
    <row r="58" spans="1:11" ht="26.25" customHeight="1" x14ac:dyDescent="0.2">
      <c r="A58" s="389" t="s">
        <v>1139</v>
      </c>
      <c r="B58" s="397" t="s">
        <v>1140</v>
      </c>
      <c r="C58" s="384" t="s">
        <v>304</v>
      </c>
      <c r="D58" s="243">
        <v>4353</v>
      </c>
      <c r="E58" s="243">
        <v>4630</v>
      </c>
      <c r="F58" s="24"/>
      <c r="G58" s="306" t="s">
        <v>2690</v>
      </c>
      <c r="H58" s="302">
        <f t="shared" si="2"/>
        <v>6.9999999999708962E-2</v>
      </c>
      <c r="I58" s="295" t="s">
        <v>2597</v>
      </c>
      <c r="J58" s="297">
        <f t="shared" si="3"/>
        <v>-0.18999999999959982</v>
      </c>
      <c r="K58" s="304" t="s">
        <v>2530</v>
      </c>
    </row>
    <row r="59" spans="1:11" ht="26.25" customHeight="1" x14ac:dyDescent="0.2">
      <c r="A59" s="379" t="s">
        <v>177</v>
      </c>
      <c r="B59" s="390" t="s">
        <v>1141</v>
      </c>
      <c r="C59" s="391" t="s">
        <v>305</v>
      </c>
      <c r="D59" s="242">
        <f>D33-D49</f>
        <v>-27077</v>
      </c>
      <c r="E59" s="242">
        <f>E33-E49</f>
        <v>-43465</v>
      </c>
      <c r="F59" s="24"/>
      <c r="G59" s="306" t="s">
        <v>2691</v>
      </c>
      <c r="H59" s="302">
        <f t="shared" si="2"/>
        <v>0.40000000000145519</v>
      </c>
      <c r="I59" s="295" t="s">
        <v>2598</v>
      </c>
      <c r="J59" s="297">
        <f t="shared" si="3"/>
        <v>-0.80999999999767169</v>
      </c>
      <c r="K59" s="304" t="s">
        <v>2530</v>
      </c>
    </row>
    <row r="60" spans="1:11" ht="16.5" customHeight="1" x14ac:dyDescent="0.2">
      <c r="A60" s="520" t="s">
        <v>565</v>
      </c>
      <c r="B60" s="567" t="s">
        <v>634</v>
      </c>
      <c r="C60" s="567" t="s">
        <v>566</v>
      </c>
      <c r="D60" s="520" t="s">
        <v>567</v>
      </c>
      <c r="E60" s="520"/>
      <c r="F60" s="24"/>
      <c r="G60" s="310"/>
      <c r="H60" s="302"/>
      <c r="I60" s="295"/>
      <c r="J60" s="297"/>
    </row>
    <row r="61" spans="1:11" ht="42.75" x14ac:dyDescent="0.2">
      <c r="A61" s="566"/>
      <c r="B61" s="568"/>
      <c r="C61" s="568"/>
      <c r="D61" s="374" t="s">
        <v>568</v>
      </c>
      <c r="E61" s="374" t="s">
        <v>569</v>
      </c>
      <c r="F61" s="24"/>
      <c r="G61" s="310"/>
      <c r="H61" s="302"/>
      <c r="I61" s="295"/>
      <c r="J61" s="297"/>
    </row>
    <row r="62" spans="1:11" ht="26.25" customHeight="1" x14ac:dyDescent="0.2">
      <c r="A62" s="389" t="s">
        <v>1143</v>
      </c>
      <c r="B62" s="383" t="s">
        <v>1142</v>
      </c>
      <c r="C62" s="384" t="s">
        <v>306</v>
      </c>
      <c r="D62" s="243">
        <f>D29+D59</f>
        <v>570451</v>
      </c>
      <c r="E62" s="243">
        <f>E29+E59</f>
        <v>427130</v>
      </c>
      <c r="F62" s="24"/>
      <c r="G62" s="306" t="s">
        <v>2692</v>
      </c>
      <c r="H62" s="302">
        <f>D62-G62</f>
        <v>-8.999999996740371E-2</v>
      </c>
      <c r="I62" s="295" t="s">
        <v>2599</v>
      </c>
      <c r="J62" s="297">
        <f>E62-I62</f>
        <v>-0.25</v>
      </c>
      <c r="K62" s="304" t="s">
        <v>2530</v>
      </c>
    </row>
    <row r="63" spans="1:11" ht="26.25" customHeight="1" x14ac:dyDescent="0.2">
      <c r="A63" s="389" t="s">
        <v>1144</v>
      </c>
      <c r="B63" s="396" t="s">
        <v>1145</v>
      </c>
      <c r="C63" s="384" t="s">
        <v>307</v>
      </c>
      <c r="D63" s="243">
        <f>D64+D65</f>
        <v>133055.96</v>
      </c>
      <c r="E63" s="243">
        <f>E64+E65</f>
        <v>109698</v>
      </c>
      <c r="F63" s="24"/>
      <c r="G63" s="306" t="s">
        <v>2693</v>
      </c>
      <c r="H63" s="302">
        <f t="shared" ref="H63:H67" si="4">D63-G63</f>
        <v>-0.16000000000349246</v>
      </c>
      <c r="I63" s="295" t="s">
        <v>2600</v>
      </c>
      <c r="J63" s="297">
        <f t="shared" ref="J63:J67" si="5">E63-I63</f>
        <v>-0.13000000000465661</v>
      </c>
      <c r="K63" s="304" t="s">
        <v>2530</v>
      </c>
    </row>
    <row r="64" spans="1:11" ht="26.25" customHeight="1" x14ac:dyDescent="0.2">
      <c r="A64" s="389" t="s">
        <v>1146</v>
      </c>
      <c r="B64" s="398" t="s">
        <v>1147</v>
      </c>
      <c r="C64" s="384" t="s">
        <v>80</v>
      </c>
      <c r="D64" s="243">
        <v>140811.96</v>
      </c>
      <c r="E64" s="243">
        <v>109430</v>
      </c>
      <c r="F64" s="24"/>
      <c r="G64" s="306" t="s">
        <v>2694</v>
      </c>
      <c r="H64" s="302">
        <f t="shared" si="4"/>
        <v>0</v>
      </c>
      <c r="I64" s="295" t="s">
        <v>2601</v>
      </c>
      <c r="J64" s="297">
        <f t="shared" si="5"/>
        <v>5.9999999997671694E-2</v>
      </c>
      <c r="K64" s="304" t="s">
        <v>2530</v>
      </c>
    </row>
    <row r="65" spans="1:11" ht="25.5" customHeight="1" x14ac:dyDescent="0.2">
      <c r="A65" s="387" t="s">
        <v>155</v>
      </c>
      <c r="B65" s="380" t="s">
        <v>1148</v>
      </c>
      <c r="C65" s="381" t="s">
        <v>81</v>
      </c>
      <c r="D65" s="242">
        <v>-7756</v>
      </c>
      <c r="E65" s="242">
        <v>268</v>
      </c>
      <c r="F65" s="24"/>
      <c r="G65" s="306" t="s">
        <v>2695</v>
      </c>
      <c r="H65" s="302">
        <f t="shared" si="4"/>
        <v>-0.15999999999985448</v>
      </c>
      <c r="I65" s="295" t="s">
        <v>2602</v>
      </c>
      <c r="J65" s="297">
        <f t="shared" si="5"/>
        <v>-0.18999999999999773</v>
      </c>
      <c r="K65" s="304" t="s">
        <v>2530</v>
      </c>
    </row>
    <row r="66" spans="1:11" ht="25.5" customHeight="1" x14ac:dyDescent="0.2">
      <c r="A66" s="389" t="s">
        <v>1149</v>
      </c>
      <c r="B66" s="380" t="s">
        <v>1150</v>
      </c>
      <c r="C66" s="381" t="s">
        <v>82</v>
      </c>
      <c r="D66" s="242"/>
      <c r="E66" s="242"/>
      <c r="F66" s="24"/>
      <c r="G66" s="306"/>
      <c r="H66" s="302"/>
      <c r="I66" s="295"/>
      <c r="J66" s="297"/>
    </row>
    <row r="67" spans="1:11" ht="42.75" customHeight="1" x14ac:dyDescent="0.2">
      <c r="A67" s="399" t="s">
        <v>1151</v>
      </c>
      <c r="B67" s="376" t="s">
        <v>1152</v>
      </c>
      <c r="C67" s="377" t="s">
        <v>83</v>
      </c>
      <c r="D67" s="242">
        <f>D62-D63-D66</f>
        <v>437395.04000000004</v>
      </c>
      <c r="E67" s="242">
        <f>E62-E63-E66</f>
        <v>317432</v>
      </c>
      <c r="F67" s="24"/>
      <c r="G67" s="310" t="s">
        <v>2647</v>
      </c>
      <c r="H67" s="302">
        <f t="shared" si="4"/>
        <v>7.000000006519258E-2</v>
      </c>
      <c r="I67" s="307" t="s">
        <v>2556</v>
      </c>
      <c r="J67" s="297">
        <f t="shared" si="5"/>
        <v>-0.11999999999534339</v>
      </c>
      <c r="K67" s="304" t="s">
        <v>2530</v>
      </c>
    </row>
    <row r="68" spans="1:11" ht="20.100000000000001" customHeight="1" x14ac:dyDescent="0.2">
      <c r="C68" s="402"/>
      <c r="D68" s="403"/>
      <c r="F68" s="24"/>
      <c r="G68" s="308"/>
      <c r="H68" s="308"/>
      <c r="I68" s="296"/>
      <c r="J68" s="309"/>
    </row>
    <row r="69" spans="1:11" x14ac:dyDescent="0.2">
      <c r="C69" s="402"/>
      <c r="D69" s="403"/>
      <c r="E69" s="403"/>
      <c r="F69" s="24"/>
      <c r="G69" s="308"/>
      <c r="H69" s="308"/>
      <c r="I69" s="296"/>
      <c r="J69" s="309"/>
    </row>
    <row r="70" spans="1:11" ht="20.100000000000001" customHeight="1" x14ac:dyDescent="0.2">
      <c r="C70" s="402"/>
      <c r="F70" s="24"/>
      <c r="H70" s="24"/>
      <c r="I70" s="296"/>
      <c r="J70" s="309"/>
    </row>
    <row r="71" spans="1:11" ht="20.100000000000001" customHeight="1" x14ac:dyDescent="0.2">
      <c r="C71" s="402"/>
      <c r="F71" s="24"/>
      <c r="H71" s="24"/>
      <c r="I71" s="296"/>
      <c r="J71" s="309"/>
    </row>
    <row r="72" spans="1:11" x14ac:dyDescent="0.2">
      <c r="C72" s="404"/>
      <c r="D72" s="403"/>
      <c r="E72" s="403"/>
      <c r="F72" s="24"/>
      <c r="H72" s="24"/>
    </row>
    <row r="73" spans="1:11" ht="20.100000000000001" customHeight="1" x14ac:dyDescent="0.2">
      <c r="C73" s="402"/>
      <c r="F73" s="24"/>
      <c r="H73" s="24"/>
    </row>
    <row r="74" spans="1:11" x14ac:dyDescent="0.2">
      <c r="C74" s="404"/>
      <c r="D74" s="403"/>
      <c r="E74" s="403"/>
      <c r="F74" s="24"/>
      <c r="H74" s="24"/>
    </row>
    <row r="75" spans="1:11" ht="20.100000000000001" customHeight="1" x14ac:dyDescent="0.2">
      <c r="A75" s="405"/>
      <c r="B75" s="406"/>
      <c r="C75" s="404"/>
      <c r="D75" s="403"/>
      <c r="E75" s="403"/>
      <c r="F75" s="24"/>
      <c r="H75" s="24"/>
    </row>
    <row r="76" spans="1:11" x14ac:dyDescent="0.2">
      <c r="A76" s="407"/>
      <c r="C76" s="408"/>
      <c r="F76" s="24"/>
      <c r="H76" s="24"/>
    </row>
    <row r="77" spans="1:11" x14ac:dyDescent="0.2">
      <c r="F77" s="24"/>
      <c r="H77" s="24"/>
    </row>
    <row r="78" spans="1:11" x14ac:dyDescent="0.2">
      <c r="F78" s="24"/>
      <c r="H78" s="24"/>
    </row>
    <row r="79" spans="1:11" x14ac:dyDescent="0.2">
      <c r="F79" s="24"/>
      <c r="H79" s="24"/>
    </row>
    <row r="80" spans="1:11" x14ac:dyDescent="0.2">
      <c r="F80" s="24"/>
      <c r="H80" s="24"/>
    </row>
    <row r="81" spans="6:8" x14ac:dyDescent="0.2">
      <c r="F81" s="24"/>
      <c r="H81" s="24"/>
    </row>
    <row r="82" spans="6:8" x14ac:dyDescent="0.2">
      <c r="F82" s="24"/>
      <c r="H82" s="24"/>
    </row>
    <row r="83" spans="6:8" x14ac:dyDescent="0.2">
      <c r="F83" s="24"/>
      <c r="H83" s="24"/>
    </row>
    <row r="84" spans="6:8" x14ac:dyDescent="0.2">
      <c r="F84" s="24"/>
      <c r="H84" s="24"/>
    </row>
    <row r="85" spans="6:8" x14ac:dyDescent="0.2">
      <c r="F85" s="24"/>
      <c r="H85" s="24"/>
    </row>
    <row r="86" spans="6:8" x14ac:dyDescent="0.2">
      <c r="F86" s="24"/>
      <c r="H86" s="24"/>
    </row>
    <row r="87" spans="6:8" x14ac:dyDescent="0.2">
      <c r="F87" s="24"/>
      <c r="H87" s="24"/>
    </row>
    <row r="88" spans="6:8" x14ac:dyDescent="0.2">
      <c r="F88" s="24"/>
      <c r="H88" s="24"/>
    </row>
    <row r="89" spans="6:8" x14ac:dyDescent="0.2">
      <c r="F89" s="24"/>
      <c r="H89" s="24"/>
    </row>
    <row r="90" spans="6:8" x14ac:dyDescent="0.2">
      <c r="F90" s="24"/>
      <c r="H90" s="24"/>
    </row>
    <row r="91" spans="6:8" x14ac:dyDescent="0.2">
      <c r="F91" s="24"/>
      <c r="H91" s="24"/>
    </row>
    <row r="92" spans="6:8" x14ac:dyDescent="0.2">
      <c r="F92" s="24"/>
      <c r="H92" s="24"/>
    </row>
    <row r="93" spans="6:8" x14ac:dyDescent="0.2">
      <c r="F93" s="24"/>
      <c r="H93" s="24"/>
    </row>
    <row r="94" spans="6:8" x14ac:dyDescent="0.2">
      <c r="F94" s="24"/>
      <c r="H94" s="24"/>
    </row>
    <row r="95" spans="6:8" x14ac:dyDescent="0.2">
      <c r="F95" s="24"/>
      <c r="H95" s="24"/>
    </row>
    <row r="96" spans="6:8" x14ac:dyDescent="0.2">
      <c r="F96" s="24"/>
      <c r="H96" s="24"/>
    </row>
    <row r="97" spans="6:8" x14ac:dyDescent="0.2">
      <c r="F97" s="24"/>
      <c r="H97" s="24"/>
    </row>
    <row r="98" spans="6:8" x14ac:dyDescent="0.2">
      <c r="F98" s="24"/>
      <c r="H98" s="24"/>
    </row>
    <row r="99" spans="6:8" x14ac:dyDescent="0.2">
      <c r="F99" s="24"/>
      <c r="H99" s="24"/>
    </row>
    <row r="100" spans="6:8" x14ac:dyDescent="0.2">
      <c r="F100" s="24"/>
      <c r="H100" s="24"/>
    </row>
    <row r="101" spans="6:8" x14ac:dyDescent="0.2">
      <c r="F101" s="24"/>
      <c r="H101" s="24"/>
    </row>
    <row r="102" spans="6:8" x14ac:dyDescent="0.2">
      <c r="F102" s="24"/>
      <c r="H102" s="24"/>
    </row>
    <row r="103" spans="6:8" x14ac:dyDescent="0.2">
      <c r="F103" s="24"/>
      <c r="H103" s="24"/>
    </row>
    <row r="104" spans="6:8" x14ac:dyDescent="0.2">
      <c r="F104" s="24"/>
      <c r="H104" s="24"/>
    </row>
    <row r="105" spans="6:8" x14ac:dyDescent="0.2">
      <c r="F105" s="24"/>
      <c r="H105" s="24"/>
    </row>
    <row r="106" spans="6:8" x14ac:dyDescent="0.2">
      <c r="F106" s="24"/>
      <c r="H106" s="24"/>
    </row>
    <row r="107" spans="6:8" x14ac:dyDescent="0.2">
      <c r="F107" s="24"/>
      <c r="H107" s="24"/>
    </row>
    <row r="108" spans="6:8" x14ac:dyDescent="0.2">
      <c r="F108" s="24"/>
      <c r="H108" s="24"/>
    </row>
    <row r="109" spans="6:8" x14ac:dyDescent="0.2">
      <c r="F109" s="24"/>
      <c r="H109" s="24"/>
    </row>
    <row r="110" spans="6:8" x14ac:dyDescent="0.2">
      <c r="F110" s="24"/>
      <c r="H110" s="24"/>
    </row>
    <row r="111" spans="6:8" x14ac:dyDescent="0.2">
      <c r="F111" s="24"/>
      <c r="H111" s="24"/>
    </row>
    <row r="112" spans="6:8" x14ac:dyDescent="0.2">
      <c r="F112" s="24"/>
      <c r="H112" s="24"/>
    </row>
    <row r="113" spans="6:8" x14ac:dyDescent="0.2">
      <c r="F113" s="24"/>
      <c r="H113" s="24"/>
    </row>
    <row r="114" spans="6:8" x14ac:dyDescent="0.2">
      <c r="F114" s="24"/>
      <c r="H114" s="24"/>
    </row>
    <row r="115" spans="6:8" x14ac:dyDescent="0.2">
      <c r="F115" s="24"/>
      <c r="H115" s="24"/>
    </row>
    <row r="116" spans="6:8" x14ac:dyDescent="0.2">
      <c r="F116" s="24"/>
      <c r="H116" s="24"/>
    </row>
    <row r="117" spans="6:8" x14ac:dyDescent="0.2">
      <c r="F117" s="24"/>
      <c r="H117" s="24"/>
    </row>
    <row r="118" spans="6:8" x14ac:dyDescent="0.2">
      <c r="F118" s="24"/>
      <c r="H118" s="24"/>
    </row>
    <row r="119" spans="6:8" x14ac:dyDescent="0.2">
      <c r="F119" s="24"/>
      <c r="H119" s="24"/>
    </row>
    <row r="120" spans="6:8" x14ac:dyDescent="0.2">
      <c r="F120" s="24"/>
      <c r="H120" s="24"/>
    </row>
    <row r="121" spans="6:8" x14ac:dyDescent="0.2">
      <c r="F121" s="24"/>
      <c r="H121" s="24"/>
    </row>
    <row r="122" spans="6:8" x14ac:dyDescent="0.2">
      <c r="F122" s="24"/>
      <c r="H122" s="24"/>
    </row>
    <row r="123" spans="6:8" x14ac:dyDescent="0.2">
      <c r="F123" s="24"/>
      <c r="H123" s="24"/>
    </row>
    <row r="124" spans="6:8" x14ac:dyDescent="0.2">
      <c r="F124" s="24"/>
      <c r="H124" s="24"/>
    </row>
    <row r="125" spans="6:8" x14ac:dyDescent="0.2">
      <c r="F125" s="24"/>
      <c r="H125" s="24"/>
    </row>
    <row r="126" spans="6:8" x14ac:dyDescent="0.2">
      <c r="F126" s="24"/>
      <c r="H126" s="24"/>
    </row>
    <row r="127" spans="6:8" x14ac:dyDescent="0.2">
      <c r="F127" s="24"/>
      <c r="H127" s="24"/>
    </row>
    <row r="128" spans="6:8" x14ac:dyDescent="0.2">
      <c r="F128" s="24"/>
      <c r="H128" s="24"/>
    </row>
    <row r="129" spans="6:8" x14ac:dyDescent="0.2">
      <c r="F129" s="24"/>
      <c r="H129" s="24"/>
    </row>
    <row r="130" spans="6:8" x14ac:dyDescent="0.2">
      <c r="F130" s="24"/>
      <c r="H130" s="24"/>
    </row>
    <row r="131" spans="6:8" x14ac:dyDescent="0.2">
      <c r="F131" s="24"/>
      <c r="H131" s="24"/>
    </row>
    <row r="132" spans="6:8" x14ac:dyDescent="0.2">
      <c r="F132" s="24"/>
      <c r="H132" s="24"/>
    </row>
    <row r="133" spans="6:8" x14ac:dyDescent="0.2">
      <c r="F133" s="24"/>
      <c r="H133" s="24"/>
    </row>
    <row r="134" spans="6:8" x14ac:dyDescent="0.2">
      <c r="F134" s="24"/>
      <c r="H134" s="24"/>
    </row>
    <row r="135" spans="6:8" x14ac:dyDescent="0.2">
      <c r="F135" s="24"/>
      <c r="H135" s="24"/>
    </row>
    <row r="136" spans="6:8" x14ac:dyDescent="0.2">
      <c r="F136" s="24"/>
      <c r="H136" s="24"/>
    </row>
    <row r="137" spans="6:8" x14ac:dyDescent="0.2">
      <c r="F137" s="24"/>
      <c r="H137" s="24"/>
    </row>
    <row r="138" spans="6:8" x14ac:dyDescent="0.2">
      <c r="F138" s="24"/>
      <c r="H138" s="24"/>
    </row>
    <row r="139" spans="6:8" x14ac:dyDescent="0.2">
      <c r="F139" s="24"/>
      <c r="H139" s="24"/>
    </row>
    <row r="140" spans="6:8" x14ac:dyDescent="0.2">
      <c r="F140" s="24"/>
      <c r="H140" s="24"/>
    </row>
    <row r="141" spans="6:8" x14ac:dyDescent="0.2">
      <c r="F141" s="24"/>
      <c r="H141" s="24"/>
    </row>
    <row r="142" spans="6:8" x14ac:dyDescent="0.2">
      <c r="F142" s="24"/>
      <c r="H142" s="24"/>
    </row>
    <row r="143" spans="6:8" x14ac:dyDescent="0.2">
      <c r="F143" s="24"/>
      <c r="H143" s="24"/>
    </row>
    <row r="144" spans="6:8" x14ac:dyDescent="0.2">
      <c r="F144" s="24"/>
      <c r="H144" s="24"/>
    </row>
    <row r="145" spans="6:8" x14ac:dyDescent="0.2">
      <c r="F145" s="24"/>
      <c r="H145" s="24"/>
    </row>
    <row r="146" spans="6:8" x14ac:dyDescent="0.2">
      <c r="F146" s="24"/>
      <c r="H146" s="24"/>
    </row>
    <row r="147" spans="6:8" x14ac:dyDescent="0.2">
      <c r="F147" s="24"/>
      <c r="H147" s="24"/>
    </row>
    <row r="148" spans="6:8" x14ac:dyDescent="0.2">
      <c r="F148" s="24"/>
      <c r="H148" s="24"/>
    </row>
    <row r="149" spans="6:8" x14ac:dyDescent="0.2">
      <c r="F149" s="24"/>
      <c r="H149" s="24"/>
    </row>
    <row r="150" spans="6:8" x14ac:dyDescent="0.2">
      <c r="F150" s="24"/>
      <c r="H150" s="24"/>
    </row>
    <row r="151" spans="6:8" x14ac:dyDescent="0.2">
      <c r="F151" s="24"/>
      <c r="H151" s="24"/>
    </row>
    <row r="152" spans="6:8" x14ac:dyDescent="0.2">
      <c r="F152" s="24"/>
      <c r="H152" s="24"/>
    </row>
    <row r="153" spans="6:8" x14ac:dyDescent="0.2">
      <c r="F153" s="24"/>
      <c r="H153" s="24"/>
    </row>
    <row r="154" spans="6:8" x14ac:dyDescent="0.2">
      <c r="F154" s="24"/>
      <c r="H154" s="24"/>
    </row>
    <row r="155" spans="6:8" x14ac:dyDescent="0.2">
      <c r="F155" s="24"/>
      <c r="H155" s="24"/>
    </row>
    <row r="156" spans="6:8" x14ac:dyDescent="0.2">
      <c r="F156" s="24"/>
      <c r="H156" s="24"/>
    </row>
    <row r="157" spans="6:8" x14ac:dyDescent="0.2">
      <c r="F157" s="24"/>
      <c r="H157" s="24"/>
    </row>
    <row r="158" spans="6:8" x14ac:dyDescent="0.2">
      <c r="F158" s="24"/>
      <c r="H158" s="24"/>
    </row>
    <row r="159" spans="6:8" x14ac:dyDescent="0.2">
      <c r="F159" s="24"/>
      <c r="H159" s="24"/>
    </row>
    <row r="160" spans="6:8" x14ac:dyDescent="0.2">
      <c r="F160" s="24"/>
      <c r="H160" s="24"/>
    </row>
    <row r="161" spans="6:8" x14ac:dyDescent="0.2">
      <c r="F161" s="24"/>
      <c r="H161" s="24"/>
    </row>
    <row r="162" spans="6:8" x14ac:dyDescent="0.2">
      <c r="F162" s="24"/>
      <c r="H162" s="24"/>
    </row>
    <row r="163" spans="6:8" x14ac:dyDescent="0.2">
      <c r="F163" s="24"/>
      <c r="H163" s="24"/>
    </row>
    <row r="164" spans="6:8" x14ac:dyDescent="0.2">
      <c r="F164" s="24"/>
      <c r="H164" s="24"/>
    </row>
    <row r="165" spans="6:8" x14ac:dyDescent="0.2">
      <c r="F165" s="24"/>
      <c r="H165" s="24"/>
    </row>
    <row r="166" spans="6:8" x14ac:dyDescent="0.2">
      <c r="F166" s="24"/>
      <c r="H166" s="24"/>
    </row>
    <row r="167" spans="6:8" x14ac:dyDescent="0.2">
      <c r="F167" s="24"/>
      <c r="H167" s="24"/>
    </row>
    <row r="168" spans="6:8" x14ac:dyDescent="0.2">
      <c r="F168" s="24"/>
      <c r="H168" s="24"/>
    </row>
    <row r="169" spans="6:8" x14ac:dyDescent="0.2">
      <c r="F169" s="24"/>
      <c r="H169" s="24"/>
    </row>
    <row r="170" spans="6:8" x14ac:dyDescent="0.2">
      <c r="F170" s="24"/>
      <c r="H170" s="24"/>
    </row>
    <row r="171" spans="6:8" x14ac:dyDescent="0.2">
      <c r="F171" s="24"/>
      <c r="H171" s="24"/>
    </row>
    <row r="172" spans="6:8" x14ac:dyDescent="0.2">
      <c r="F172" s="24"/>
      <c r="H172" s="24"/>
    </row>
    <row r="173" spans="6:8" x14ac:dyDescent="0.2">
      <c r="F173" s="24"/>
      <c r="H173" s="24"/>
    </row>
    <row r="174" spans="6:8" x14ac:dyDescent="0.2">
      <c r="F174" s="24"/>
      <c r="H174" s="24"/>
    </row>
    <row r="175" spans="6:8" x14ac:dyDescent="0.2">
      <c r="F175" s="24"/>
      <c r="H175" s="24"/>
    </row>
    <row r="176" spans="6:8" x14ac:dyDescent="0.2">
      <c r="F176" s="24"/>
      <c r="H176" s="24"/>
    </row>
    <row r="177" spans="6:8" x14ac:dyDescent="0.2">
      <c r="F177" s="24"/>
      <c r="H177" s="24"/>
    </row>
    <row r="178" spans="6:8" x14ac:dyDescent="0.2">
      <c r="F178" s="24"/>
      <c r="H178" s="24"/>
    </row>
    <row r="179" spans="6:8" x14ac:dyDescent="0.2">
      <c r="F179" s="24"/>
      <c r="H179" s="24"/>
    </row>
    <row r="180" spans="6:8" x14ac:dyDescent="0.2">
      <c r="F180" s="24"/>
      <c r="H180" s="24"/>
    </row>
    <row r="181" spans="6:8" x14ac:dyDescent="0.2">
      <c r="F181" s="24"/>
      <c r="H181" s="24"/>
    </row>
    <row r="182" spans="6:8" x14ac:dyDescent="0.2">
      <c r="F182" s="24"/>
      <c r="H182" s="24"/>
    </row>
    <row r="183" spans="6:8" x14ac:dyDescent="0.2">
      <c r="F183" s="24"/>
      <c r="H183" s="24"/>
    </row>
    <row r="184" spans="6:8" x14ac:dyDescent="0.2">
      <c r="F184" s="24"/>
      <c r="H184" s="24"/>
    </row>
    <row r="185" spans="6:8" x14ac:dyDescent="0.2">
      <c r="F185" s="24"/>
      <c r="H185" s="24"/>
    </row>
    <row r="186" spans="6:8" x14ac:dyDescent="0.2">
      <c r="F186" s="24"/>
      <c r="H186" s="24"/>
    </row>
    <row r="187" spans="6:8" x14ac:dyDescent="0.2">
      <c r="F187" s="24"/>
      <c r="H187" s="24"/>
    </row>
    <row r="188" spans="6:8" x14ac:dyDescent="0.2">
      <c r="F188" s="24"/>
      <c r="H188" s="24"/>
    </row>
    <row r="189" spans="6:8" x14ac:dyDescent="0.2">
      <c r="F189" s="24"/>
      <c r="H189" s="24"/>
    </row>
    <row r="190" spans="6:8" x14ac:dyDescent="0.2">
      <c r="F190" s="24"/>
      <c r="H190" s="24"/>
    </row>
    <row r="191" spans="6:8" x14ac:dyDescent="0.2">
      <c r="F191" s="24"/>
      <c r="H191" s="24"/>
    </row>
    <row r="192" spans="6:8" x14ac:dyDescent="0.2">
      <c r="F192" s="24"/>
      <c r="H192" s="24"/>
    </row>
    <row r="193" spans="6:8" x14ac:dyDescent="0.2">
      <c r="F193" s="24"/>
      <c r="H193" s="24"/>
    </row>
    <row r="194" spans="6:8" x14ac:dyDescent="0.2">
      <c r="F194" s="24"/>
      <c r="H194" s="24"/>
    </row>
    <row r="195" spans="6:8" x14ac:dyDescent="0.2">
      <c r="F195" s="24"/>
      <c r="H195" s="24"/>
    </row>
    <row r="196" spans="6:8" x14ac:dyDescent="0.2">
      <c r="F196" s="24"/>
      <c r="H196" s="24"/>
    </row>
    <row r="197" spans="6:8" x14ac:dyDescent="0.2">
      <c r="F197" s="24"/>
      <c r="H197" s="24"/>
    </row>
    <row r="198" spans="6:8" x14ac:dyDescent="0.2">
      <c r="F198" s="24"/>
      <c r="H198" s="24"/>
    </row>
    <row r="199" spans="6:8" x14ac:dyDescent="0.2">
      <c r="F199" s="24"/>
      <c r="H199" s="24"/>
    </row>
    <row r="200" spans="6:8" x14ac:dyDescent="0.2">
      <c r="F200" s="24"/>
      <c r="H200" s="24"/>
    </row>
    <row r="201" spans="6:8" x14ac:dyDescent="0.2">
      <c r="F201" s="24"/>
      <c r="H201" s="24"/>
    </row>
    <row r="202" spans="6:8" x14ac:dyDescent="0.2">
      <c r="F202" s="24"/>
      <c r="H202" s="24"/>
    </row>
    <row r="203" spans="6:8" x14ac:dyDescent="0.2">
      <c r="F203" s="24"/>
      <c r="H203" s="24"/>
    </row>
    <row r="204" spans="6:8" x14ac:dyDescent="0.2">
      <c r="F204" s="24"/>
      <c r="H204" s="24"/>
    </row>
    <row r="205" spans="6:8" x14ac:dyDescent="0.2">
      <c r="F205" s="24"/>
      <c r="H205" s="24"/>
    </row>
    <row r="206" spans="6:8" x14ac:dyDescent="0.2">
      <c r="F206" s="24"/>
      <c r="H206" s="24"/>
    </row>
    <row r="207" spans="6:8" x14ac:dyDescent="0.2">
      <c r="F207" s="24"/>
      <c r="H207" s="24"/>
    </row>
    <row r="208" spans="6:8" x14ac:dyDescent="0.2">
      <c r="F208" s="24"/>
      <c r="H208" s="24"/>
    </row>
    <row r="209" spans="6:8" x14ac:dyDescent="0.2">
      <c r="F209" s="24"/>
      <c r="H209" s="24"/>
    </row>
    <row r="210" spans="6:8" x14ac:dyDescent="0.2">
      <c r="F210" s="24"/>
      <c r="H210" s="24"/>
    </row>
    <row r="211" spans="6:8" x14ac:dyDescent="0.2">
      <c r="F211" s="24"/>
      <c r="H211" s="24"/>
    </row>
    <row r="212" spans="6:8" x14ac:dyDescent="0.2">
      <c r="F212" s="24"/>
      <c r="H212" s="24"/>
    </row>
    <row r="213" spans="6:8" x14ac:dyDescent="0.2">
      <c r="F213" s="24"/>
      <c r="H213" s="24"/>
    </row>
    <row r="214" spans="6:8" x14ac:dyDescent="0.2">
      <c r="F214" s="24"/>
      <c r="H214" s="24"/>
    </row>
    <row r="215" spans="6:8" x14ac:dyDescent="0.2">
      <c r="F215" s="24"/>
      <c r="H215" s="24"/>
    </row>
    <row r="216" spans="6:8" x14ac:dyDescent="0.2">
      <c r="F216" s="24"/>
      <c r="H216" s="24"/>
    </row>
    <row r="217" spans="6:8" x14ac:dyDescent="0.2">
      <c r="F217" s="24"/>
      <c r="H217" s="24"/>
    </row>
    <row r="218" spans="6:8" x14ac:dyDescent="0.2">
      <c r="F218" s="24"/>
      <c r="H218" s="24"/>
    </row>
    <row r="219" spans="6:8" x14ac:dyDescent="0.2">
      <c r="F219" s="24"/>
      <c r="H219" s="24"/>
    </row>
    <row r="220" spans="6:8" x14ac:dyDescent="0.2">
      <c r="F220" s="24"/>
      <c r="H220" s="24"/>
    </row>
    <row r="221" spans="6:8" x14ac:dyDescent="0.2">
      <c r="F221" s="24"/>
      <c r="H221" s="24"/>
    </row>
    <row r="222" spans="6:8" x14ac:dyDescent="0.2">
      <c r="F222" s="24"/>
      <c r="H222" s="24"/>
    </row>
    <row r="223" spans="6:8" x14ac:dyDescent="0.2">
      <c r="F223" s="24"/>
      <c r="H223" s="24"/>
    </row>
    <row r="224" spans="6:8" x14ac:dyDescent="0.2">
      <c r="F224" s="24"/>
      <c r="H224" s="24"/>
    </row>
    <row r="225" spans="6:8" x14ac:dyDescent="0.2">
      <c r="F225" s="24"/>
      <c r="H225" s="24"/>
    </row>
    <row r="226" spans="6:8" x14ac:dyDescent="0.2">
      <c r="F226" s="24"/>
      <c r="H226" s="24"/>
    </row>
    <row r="227" spans="6:8" x14ac:dyDescent="0.2">
      <c r="F227" s="24"/>
      <c r="H227" s="24"/>
    </row>
    <row r="228" spans="6:8" x14ac:dyDescent="0.2">
      <c r="F228" s="24"/>
      <c r="H228" s="24"/>
    </row>
    <row r="229" spans="6:8" x14ac:dyDescent="0.2">
      <c r="F229" s="24"/>
      <c r="H229" s="24"/>
    </row>
    <row r="230" spans="6:8" x14ac:dyDescent="0.2">
      <c r="F230" s="24"/>
      <c r="H230" s="24"/>
    </row>
    <row r="231" spans="6:8" x14ac:dyDescent="0.2">
      <c r="F231" s="24"/>
      <c r="H231" s="24"/>
    </row>
    <row r="232" spans="6:8" x14ac:dyDescent="0.2">
      <c r="F232" s="24"/>
      <c r="H232" s="24"/>
    </row>
    <row r="233" spans="6:8" x14ac:dyDescent="0.2">
      <c r="F233" s="24"/>
      <c r="H233" s="24"/>
    </row>
    <row r="234" spans="6:8" x14ac:dyDescent="0.2">
      <c r="F234" s="24"/>
      <c r="H234" s="24"/>
    </row>
    <row r="235" spans="6:8" x14ac:dyDescent="0.2">
      <c r="F235" s="24"/>
      <c r="H235" s="24"/>
    </row>
    <row r="236" spans="6:8" x14ac:dyDescent="0.2">
      <c r="F236" s="24"/>
      <c r="H236" s="24"/>
    </row>
    <row r="237" spans="6:8" x14ac:dyDescent="0.2">
      <c r="F237" s="24"/>
      <c r="H237" s="24"/>
    </row>
    <row r="238" spans="6:8" x14ac:dyDescent="0.2">
      <c r="F238" s="24"/>
      <c r="H238" s="24"/>
    </row>
    <row r="239" spans="6:8" x14ac:dyDescent="0.2">
      <c r="F239" s="24"/>
      <c r="H239" s="24"/>
    </row>
    <row r="240" spans="6:8" x14ac:dyDescent="0.2">
      <c r="F240" s="24"/>
      <c r="H240" s="24"/>
    </row>
    <row r="241" spans="6:8" x14ac:dyDescent="0.2">
      <c r="F241" s="24"/>
      <c r="H241" s="24"/>
    </row>
    <row r="242" spans="6:8" x14ac:dyDescent="0.2">
      <c r="F242" s="24"/>
      <c r="H242" s="24"/>
    </row>
    <row r="243" spans="6:8" x14ac:dyDescent="0.2">
      <c r="F243" s="24"/>
      <c r="H243" s="24"/>
    </row>
    <row r="244" spans="6:8" x14ac:dyDescent="0.2">
      <c r="F244" s="24"/>
      <c r="H244" s="24"/>
    </row>
    <row r="245" spans="6:8" x14ac:dyDescent="0.2">
      <c r="F245" s="24"/>
      <c r="H245" s="24"/>
    </row>
    <row r="246" spans="6:8" x14ac:dyDescent="0.2">
      <c r="F246" s="24"/>
      <c r="H246" s="24"/>
    </row>
    <row r="247" spans="6:8" x14ac:dyDescent="0.2">
      <c r="F247" s="24"/>
      <c r="H247" s="24"/>
    </row>
    <row r="248" spans="6:8" x14ac:dyDescent="0.2">
      <c r="F248" s="24"/>
      <c r="H248" s="24"/>
    </row>
    <row r="249" spans="6:8" x14ac:dyDescent="0.2">
      <c r="F249" s="24"/>
      <c r="H249" s="24"/>
    </row>
    <row r="250" spans="6:8" x14ac:dyDescent="0.2">
      <c r="F250" s="24"/>
      <c r="H250" s="24"/>
    </row>
    <row r="251" spans="6:8" x14ac:dyDescent="0.2">
      <c r="F251" s="24"/>
      <c r="H251" s="24"/>
    </row>
    <row r="252" spans="6:8" x14ac:dyDescent="0.2">
      <c r="F252" s="24"/>
      <c r="H252" s="24"/>
    </row>
    <row r="253" spans="6:8" x14ac:dyDescent="0.2">
      <c r="F253" s="24"/>
      <c r="H253" s="24"/>
    </row>
    <row r="254" spans="6:8" x14ac:dyDescent="0.2">
      <c r="F254" s="24"/>
      <c r="H254" s="24"/>
    </row>
    <row r="255" spans="6:8" x14ac:dyDescent="0.2">
      <c r="F255" s="24"/>
      <c r="H255" s="24"/>
    </row>
    <row r="256" spans="6:8" x14ac:dyDescent="0.2">
      <c r="F256" s="24"/>
      <c r="H256" s="24"/>
    </row>
    <row r="257" spans="6:8" x14ac:dyDescent="0.2">
      <c r="F257" s="24"/>
      <c r="H257" s="24"/>
    </row>
    <row r="258" spans="6:8" x14ac:dyDescent="0.2">
      <c r="F258" s="24"/>
      <c r="H258" s="24"/>
    </row>
    <row r="259" spans="6:8" x14ac:dyDescent="0.2">
      <c r="F259" s="24"/>
      <c r="H259" s="24"/>
    </row>
    <row r="260" spans="6:8" x14ac:dyDescent="0.2">
      <c r="F260" s="24"/>
      <c r="H260" s="24"/>
    </row>
    <row r="261" spans="6:8" x14ac:dyDescent="0.2">
      <c r="F261" s="24"/>
      <c r="H261" s="24"/>
    </row>
    <row r="262" spans="6:8" x14ac:dyDescent="0.2">
      <c r="F262" s="24"/>
      <c r="H262" s="24"/>
    </row>
    <row r="263" spans="6:8" x14ac:dyDescent="0.2">
      <c r="F263" s="24"/>
      <c r="H263" s="24"/>
    </row>
    <row r="264" spans="6:8" x14ac:dyDescent="0.2">
      <c r="F264" s="24"/>
      <c r="H264" s="24"/>
    </row>
    <row r="265" spans="6:8" x14ac:dyDescent="0.2">
      <c r="F265" s="24"/>
      <c r="H265" s="24"/>
    </row>
    <row r="266" spans="6:8" x14ac:dyDescent="0.2">
      <c r="F266" s="24"/>
      <c r="H266" s="24"/>
    </row>
    <row r="267" spans="6:8" x14ac:dyDescent="0.2">
      <c r="F267" s="24"/>
      <c r="H267" s="24"/>
    </row>
    <row r="268" spans="6:8" x14ac:dyDescent="0.2">
      <c r="F268" s="24"/>
      <c r="H268" s="24"/>
    </row>
    <row r="269" spans="6:8" x14ac:dyDescent="0.2">
      <c r="F269" s="24"/>
      <c r="H269" s="24"/>
    </row>
    <row r="270" spans="6:8" x14ac:dyDescent="0.2">
      <c r="F270" s="24"/>
      <c r="H270" s="24"/>
    </row>
    <row r="271" spans="6:8" x14ac:dyDescent="0.2">
      <c r="F271" s="24"/>
      <c r="H271" s="24"/>
    </row>
    <row r="272" spans="6:8" x14ac:dyDescent="0.2">
      <c r="F272" s="24"/>
      <c r="H272" s="24"/>
    </row>
    <row r="273" spans="6:8" x14ac:dyDescent="0.2">
      <c r="F273" s="24"/>
      <c r="H273" s="24"/>
    </row>
    <row r="274" spans="6:8" x14ac:dyDescent="0.2">
      <c r="F274" s="24"/>
      <c r="H274" s="24"/>
    </row>
    <row r="275" spans="6:8" x14ac:dyDescent="0.2">
      <c r="F275" s="24"/>
      <c r="H275" s="24"/>
    </row>
    <row r="276" spans="6:8" x14ac:dyDescent="0.2">
      <c r="F276" s="24"/>
      <c r="H276" s="24"/>
    </row>
    <row r="277" spans="6:8" x14ac:dyDescent="0.2">
      <c r="F277" s="24"/>
      <c r="H277" s="24"/>
    </row>
    <row r="278" spans="6:8" x14ac:dyDescent="0.2">
      <c r="F278" s="24"/>
      <c r="H278" s="24"/>
    </row>
    <row r="279" spans="6:8" x14ac:dyDescent="0.2">
      <c r="F279" s="24"/>
      <c r="H279" s="24"/>
    </row>
    <row r="280" spans="6:8" x14ac:dyDescent="0.2">
      <c r="F280" s="24"/>
      <c r="H280" s="24"/>
    </row>
    <row r="281" spans="6:8" x14ac:dyDescent="0.2">
      <c r="F281" s="24"/>
      <c r="H281" s="24"/>
    </row>
    <row r="282" spans="6:8" x14ac:dyDescent="0.2">
      <c r="F282" s="24"/>
      <c r="H282" s="24"/>
    </row>
    <row r="283" spans="6:8" x14ac:dyDescent="0.2">
      <c r="F283" s="24"/>
      <c r="H283" s="24"/>
    </row>
    <row r="284" spans="6:8" x14ac:dyDescent="0.2">
      <c r="F284" s="24"/>
      <c r="H284" s="24"/>
    </row>
    <row r="285" spans="6:8" x14ac:dyDescent="0.2">
      <c r="F285" s="24"/>
      <c r="H285" s="24"/>
    </row>
    <row r="286" spans="6:8" x14ac:dyDescent="0.2">
      <c r="F286" s="24"/>
      <c r="H286" s="24"/>
    </row>
    <row r="287" spans="6:8" x14ac:dyDescent="0.2">
      <c r="F287" s="24"/>
      <c r="H287" s="24"/>
    </row>
    <row r="288" spans="6:8" x14ac:dyDescent="0.2">
      <c r="F288" s="24"/>
      <c r="H288" s="24"/>
    </row>
    <row r="289" spans="6:8" x14ac:dyDescent="0.2">
      <c r="F289" s="24"/>
      <c r="H289" s="24"/>
    </row>
    <row r="290" spans="6:8" x14ac:dyDescent="0.2">
      <c r="F290" s="24"/>
      <c r="H290" s="24"/>
    </row>
    <row r="291" spans="6:8" x14ac:dyDescent="0.2">
      <c r="F291" s="24"/>
      <c r="H291" s="24"/>
    </row>
    <row r="292" spans="6:8" x14ac:dyDescent="0.2">
      <c r="F292" s="24"/>
      <c r="H292" s="24"/>
    </row>
    <row r="293" spans="6:8" x14ac:dyDescent="0.2">
      <c r="F293" s="24"/>
      <c r="H293" s="24"/>
    </row>
    <row r="294" spans="6:8" x14ac:dyDescent="0.2">
      <c r="F294" s="24"/>
      <c r="H294" s="24"/>
    </row>
    <row r="295" spans="6:8" x14ac:dyDescent="0.2">
      <c r="F295" s="24"/>
      <c r="H295" s="24"/>
    </row>
    <row r="296" spans="6:8" x14ac:dyDescent="0.2">
      <c r="F296" s="24"/>
      <c r="H296" s="24"/>
    </row>
    <row r="297" spans="6:8" x14ac:dyDescent="0.2">
      <c r="F297" s="24"/>
      <c r="H297" s="24"/>
    </row>
    <row r="298" spans="6:8" x14ac:dyDescent="0.2">
      <c r="F298" s="24"/>
      <c r="H298" s="24"/>
    </row>
    <row r="299" spans="6:8" x14ac:dyDescent="0.2">
      <c r="F299" s="24"/>
      <c r="H299" s="24"/>
    </row>
    <row r="300" spans="6:8" x14ac:dyDescent="0.2">
      <c r="F300" s="24"/>
      <c r="H300" s="24"/>
    </row>
    <row r="301" spans="6:8" x14ac:dyDescent="0.2">
      <c r="F301" s="24"/>
      <c r="H301" s="24"/>
    </row>
    <row r="302" spans="6:8" x14ac:dyDescent="0.2">
      <c r="F302" s="24"/>
      <c r="H302" s="24"/>
    </row>
    <row r="303" spans="6:8" x14ac:dyDescent="0.2">
      <c r="F303" s="24"/>
      <c r="H303" s="24"/>
    </row>
    <row r="304" spans="6:8" x14ac:dyDescent="0.2">
      <c r="F304" s="24"/>
      <c r="H304" s="24"/>
    </row>
    <row r="305" spans="6:8" x14ac:dyDescent="0.2">
      <c r="F305" s="24"/>
      <c r="H305" s="24"/>
    </row>
    <row r="306" spans="6:8" x14ac:dyDescent="0.2">
      <c r="F306" s="24"/>
      <c r="H306" s="24"/>
    </row>
    <row r="307" spans="6:8" x14ac:dyDescent="0.2">
      <c r="F307" s="24"/>
      <c r="H307" s="24"/>
    </row>
    <row r="308" spans="6:8" x14ac:dyDescent="0.2">
      <c r="F308" s="24"/>
      <c r="H308" s="24"/>
    </row>
    <row r="309" spans="6:8" x14ac:dyDescent="0.2">
      <c r="F309" s="24"/>
      <c r="H309" s="24"/>
    </row>
    <row r="310" spans="6:8" x14ac:dyDescent="0.2">
      <c r="F310" s="24"/>
      <c r="H310" s="24"/>
    </row>
    <row r="311" spans="6:8" x14ac:dyDescent="0.2">
      <c r="F311" s="24"/>
      <c r="H311" s="24"/>
    </row>
    <row r="312" spans="6:8" x14ac:dyDescent="0.2">
      <c r="F312" s="24"/>
      <c r="H312" s="24"/>
    </row>
    <row r="313" spans="6:8" x14ac:dyDescent="0.2">
      <c r="F313" s="24"/>
      <c r="H313" s="24"/>
    </row>
    <row r="314" spans="6:8" x14ac:dyDescent="0.2">
      <c r="F314" s="24"/>
      <c r="H314" s="24"/>
    </row>
    <row r="315" spans="6:8" x14ac:dyDescent="0.2">
      <c r="F315" s="24"/>
      <c r="H315" s="24"/>
    </row>
    <row r="316" spans="6:8" x14ac:dyDescent="0.2">
      <c r="F316" s="24"/>
      <c r="H316" s="24"/>
    </row>
    <row r="317" spans="6:8" x14ac:dyDescent="0.2">
      <c r="F317" s="24"/>
      <c r="H317" s="24"/>
    </row>
    <row r="318" spans="6:8" x14ac:dyDescent="0.2">
      <c r="F318" s="24"/>
      <c r="H318" s="24"/>
    </row>
    <row r="319" spans="6:8" x14ac:dyDescent="0.2">
      <c r="F319" s="24"/>
      <c r="H319" s="24"/>
    </row>
    <row r="320" spans="6:8" x14ac:dyDescent="0.2">
      <c r="F320" s="24"/>
      <c r="H320" s="24"/>
    </row>
    <row r="321" spans="6:8" x14ac:dyDescent="0.2">
      <c r="F321" s="24"/>
      <c r="H321" s="24"/>
    </row>
    <row r="322" spans="6:8" x14ac:dyDescent="0.2">
      <c r="F322" s="24"/>
      <c r="H322" s="24"/>
    </row>
    <row r="323" spans="6:8" x14ac:dyDescent="0.2">
      <c r="F323" s="24"/>
      <c r="H323" s="24"/>
    </row>
    <row r="324" spans="6:8" x14ac:dyDescent="0.2">
      <c r="F324" s="24"/>
      <c r="H324" s="24"/>
    </row>
    <row r="325" spans="6:8" x14ac:dyDescent="0.2">
      <c r="F325" s="24"/>
      <c r="H325" s="24"/>
    </row>
    <row r="326" spans="6:8" x14ac:dyDescent="0.2">
      <c r="F326" s="24"/>
      <c r="H326" s="24"/>
    </row>
    <row r="327" spans="6:8" x14ac:dyDescent="0.2">
      <c r="F327" s="24"/>
      <c r="H327" s="24"/>
    </row>
    <row r="328" spans="6:8" x14ac:dyDescent="0.2">
      <c r="F328" s="24"/>
      <c r="H328" s="24"/>
    </row>
    <row r="329" spans="6:8" x14ac:dyDescent="0.2">
      <c r="F329" s="24"/>
      <c r="H329" s="24"/>
    </row>
    <row r="330" spans="6:8" x14ac:dyDescent="0.2">
      <c r="F330" s="24"/>
      <c r="H330" s="24"/>
    </row>
    <row r="331" spans="6:8" x14ac:dyDescent="0.2">
      <c r="F331" s="24"/>
      <c r="H331" s="24"/>
    </row>
    <row r="332" spans="6:8" x14ac:dyDescent="0.2">
      <c r="F332" s="24"/>
      <c r="H332" s="24"/>
    </row>
    <row r="333" spans="6:8" x14ac:dyDescent="0.2">
      <c r="F333" s="24"/>
      <c r="H333" s="24"/>
    </row>
    <row r="334" spans="6:8" x14ac:dyDescent="0.2">
      <c r="F334" s="24"/>
      <c r="H334" s="24"/>
    </row>
    <row r="335" spans="6:8" x14ac:dyDescent="0.2">
      <c r="F335" s="24"/>
      <c r="H335" s="24"/>
    </row>
    <row r="336" spans="6:8" x14ac:dyDescent="0.2">
      <c r="F336" s="24"/>
      <c r="H336" s="24"/>
    </row>
    <row r="337" spans="6:8" x14ac:dyDescent="0.2">
      <c r="F337" s="24"/>
      <c r="H337" s="24"/>
    </row>
    <row r="338" spans="6:8" x14ac:dyDescent="0.2">
      <c r="F338" s="24"/>
      <c r="H338" s="24"/>
    </row>
    <row r="339" spans="6:8" x14ac:dyDescent="0.2">
      <c r="F339" s="24"/>
      <c r="H339" s="24"/>
    </row>
    <row r="340" spans="6:8" x14ac:dyDescent="0.2">
      <c r="F340" s="24"/>
      <c r="H340" s="24"/>
    </row>
    <row r="341" spans="6:8" x14ac:dyDescent="0.2">
      <c r="F341" s="24"/>
      <c r="H341" s="24"/>
    </row>
    <row r="342" spans="6:8" x14ac:dyDescent="0.2">
      <c r="F342" s="24"/>
      <c r="H342" s="24"/>
    </row>
    <row r="343" spans="6:8" x14ac:dyDescent="0.2">
      <c r="F343" s="24"/>
      <c r="H343" s="24"/>
    </row>
    <row r="344" spans="6:8" x14ac:dyDescent="0.2">
      <c r="F344" s="24"/>
      <c r="H344" s="24"/>
    </row>
    <row r="345" spans="6:8" x14ac:dyDescent="0.2">
      <c r="F345" s="24"/>
      <c r="H345" s="24"/>
    </row>
    <row r="346" spans="6:8" x14ac:dyDescent="0.2">
      <c r="F346" s="24"/>
      <c r="H346" s="24"/>
    </row>
    <row r="347" spans="6:8" x14ac:dyDescent="0.2">
      <c r="F347" s="24"/>
      <c r="H347" s="24"/>
    </row>
    <row r="348" spans="6:8" x14ac:dyDescent="0.2">
      <c r="F348" s="24"/>
      <c r="H348" s="24"/>
    </row>
    <row r="349" spans="6:8" x14ac:dyDescent="0.2">
      <c r="F349" s="24"/>
      <c r="H349" s="24"/>
    </row>
    <row r="350" spans="6:8" x14ac:dyDescent="0.2">
      <c r="F350" s="24"/>
      <c r="H350" s="24"/>
    </row>
    <row r="351" spans="6:8" x14ac:dyDescent="0.2">
      <c r="F351" s="24"/>
      <c r="H351" s="24"/>
    </row>
    <row r="352" spans="6:8" x14ac:dyDescent="0.2">
      <c r="F352" s="24"/>
      <c r="H352" s="24"/>
    </row>
    <row r="353" spans="6:8" x14ac:dyDescent="0.2">
      <c r="F353" s="24"/>
      <c r="H353" s="24"/>
    </row>
    <row r="354" spans="6:8" x14ac:dyDescent="0.2">
      <c r="F354" s="24"/>
      <c r="H354" s="24"/>
    </row>
    <row r="355" spans="6:8" x14ac:dyDescent="0.2">
      <c r="F355" s="24"/>
      <c r="H355" s="24"/>
    </row>
    <row r="356" spans="6:8" x14ac:dyDescent="0.2">
      <c r="F356" s="24"/>
      <c r="H356" s="24"/>
    </row>
    <row r="357" spans="6:8" x14ac:dyDescent="0.2">
      <c r="F357" s="24"/>
      <c r="H357" s="24"/>
    </row>
    <row r="358" spans="6:8" x14ac:dyDescent="0.2">
      <c r="F358" s="24"/>
      <c r="H358" s="24"/>
    </row>
    <row r="359" spans="6:8" x14ac:dyDescent="0.2">
      <c r="F359" s="24"/>
      <c r="H359" s="24"/>
    </row>
    <row r="360" spans="6:8" x14ac:dyDescent="0.2">
      <c r="F360" s="24"/>
      <c r="H360" s="24"/>
    </row>
    <row r="361" spans="6:8" x14ac:dyDescent="0.2">
      <c r="F361" s="24"/>
      <c r="H361" s="24"/>
    </row>
    <row r="362" spans="6:8" x14ac:dyDescent="0.2">
      <c r="F362" s="24"/>
      <c r="H362" s="24"/>
    </row>
    <row r="363" spans="6:8" x14ac:dyDescent="0.2">
      <c r="F363" s="24"/>
      <c r="H363" s="24"/>
    </row>
    <row r="364" spans="6:8" x14ac:dyDescent="0.2">
      <c r="F364" s="24"/>
      <c r="H364" s="24"/>
    </row>
    <row r="365" spans="6:8" x14ac:dyDescent="0.2">
      <c r="F365" s="24"/>
      <c r="H365" s="24"/>
    </row>
    <row r="366" spans="6:8" x14ac:dyDescent="0.2">
      <c r="F366" s="24"/>
      <c r="H366" s="24"/>
    </row>
    <row r="367" spans="6:8" x14ac:dyDescent="0.2">
      <c r="F367" s="24"/>
      <c r="H367" s="24"/>
    </row>
    <row r="368" spans="6:8" x14ac:dyDescent="0.2">
      <c r="F368" s="24"/>
      <c r="H368" s="24"/>
    </row>
    <row r="369" spans="6:8" x14ac:dyDescent="0.2">
      <c r="F369" s="24"/>
      <c r="H369" s="24"/>
    </row>
    <row r="370" spans="6:8" x14ac:dyDescent="0.2">
      <c r="F370" s="24"/>
      <c r="H370" s="24"/>
    </row>
    <row r="371" spans="6:8" x14ac:dyDescent="0.2">
      <c r="F371" s="24"/>
      <c r="H371" s="24"/>
    </row>
    <row r="372" spans="6:8" x14ac:dyDescent="0.2">
      <c r="F372" s="24"/>
      <c r="H372" s="24"/>
    </row>
    <row r="373" spans="6:8" x14ac:dyDescent="0.2">
      <c r="F373" s="24"/>
      <c r="H373" s="24"/>
    </row>
    <row r="374" spans="6:8" x14ac:dyDescent="0.2">
      <c r="F374" s="24"/>
      <c r="H374" s="24"/>
    </row>
    <row r="375" spans="6:8" x14ac:dyDescent="0.2">
      <c r="F375" s="24"/>
      <c r="H375" s="24"/>
    </row>
    <row r="376" spans="6:8" x14ac:dyDescent="0.2">
      <c r="F376" s="24"/>
      <c r="H376" s="24"/>
    </row>
    <row r="377" spans="6:8" x14ac:dyDescent="0.2">
      <c r="F377" s="24"/>
      <c r="H377" s="24"/>
    </row>
    <row r="378" spans="6:8" x14ac:dyDescent="0.2">
      <c r="F378" s="24"/>
      <c r="H378" s="24"/>
    </row>
    <row r="379" spans="6:8" x14ac:dyDescent="0.2">
      <c r="F379" s="24"/>
      <c r="H379" s="24"/>
    </row>
    <row r="380" spans="6:8" x14ac:dyDescent="0.2">
      <c r="F380" s="24"/>
      <c r="H380" s="24"/>
    </row>
    <row r="381" spans="6:8" x14ac:dyDescent="0.2">
      <c r="F381" s="24"/>
      <c r="H381" s="24"/>
    </row>
    <row r="382" spans="6:8" x14ac:dyDescent="0.2">
      <c r="F382" s="24"/>
      <c r="H382" s="24"/>
    </row>
    <row r="383" spans="6:8" x14ac:dyDescent="0.2">
      <c r="F383" s="24"/>
      <c r="H383" s="24"/>
    </row>
    <row r="384" spans="6:8" x14ac:dyDescent="0.2">
      <c r="F384" s="24"/>
      <c r="H384" s="24"/>
    </row>
    <row r="385" spans="6:8" x14ac:dyDescent="0.2">
      <c r="F385" s="24"/>
      <c r="H385" s="24"/>
    </row>
    <row r="386" spans="6:8" x14ac:dyDescent="0.2">
      <c r="F386" s="24"/>
      <c r="H386" s="24"/>
    </row>
    <row r="387" spans="6:8" x14ac:dyDescent="0.2">
      <c r="F387" s="24"/>
      <c r="H387" s="24"/>
    </row>
    <row r="388" spans="6:8" x14ac:dyDescent="0.2">
      <c r="F388" s="24"/>
      <c r="H388" s="24"/>
    </row>
    <row r="389" spans="6:8" x14ac:dyDescent="0.2">
      <c r="F389" s="24"/>
      <c r="H389" s="24"/>
    </row>
    <row r="390" spans="6:8" x14ac:dyDescent="0.2">
      <c r="F390" s="24"/>
      <c r="H390" s="24"/>
    </row>
    <row r="391" spans="6:8" x14ac:dyDescent="0.2">
      <c r="F391" s="24"/>
      <c r="H391" s="24"/>
    </row>
    <row r="392" spans="6:8" x14ac:dyDescent="0.2">
      <c r="F392" s="24"/>
      <c r="H392" s="24"/>
    </row>
    <row r="393" spans="6:8" x14ac:dyDescent="0.2">
      <c r="F393" s="24"/>
      <c r="H393" s="24"/>
    </row>
    <row r="394" spans="6:8" x14ac:dyDescent="0.2">
      <c r="F394" s="24"/>
      <c r="H394" s="24"/>
    </row>
    <row r="395" spans="6:8" x14ac:dyDescent="0.2">
      <c r="F395" s="24"/>
      <c r="H395" s="24"/>
    </row>
    <row r="396" spans="6:8" x14ac:dyDescent="0.2">
      <c r="F396" s="24"/>
      <c r="H396" s="24"/>
    </row>
    <row r="397" spans="6:8" x14ac:dyDescent="0.2">
      <c r="F397" s="24"/>
      <c r="H397" s="24"/>
    </row>
    <row r="398" spans="6:8" x14ac:dyDescent="0.2">
      <c r="F398" s="24"/>
      <c r="H398" s="24"/>
    </row>
    <row r="399" spans="6:8" x14ac:dyDescent="0.2">
      <c r="F399" s="24"/>
      <c r="H399" s="24"/>
    </row>
    <row r="400" spans="6:8" x14ac:dyDescent="0.2">
      <c r="F400" s="24"/>
      <c r="H400" s="24"/>
    </row>
    <row r="401" spans="6:8" x14ac:dyDescent="0.2">
      <c r="F401" s="24"/>
      <c r="H401" s="24"/>
    </row>
    <row r="402" spans="6:8" x14ac:dyDescent="0.2">
      <c r="F402" s="24"/>
      <c r="H402" s="24"/>
    </row>
    <row r="403" spans="6:8" x14ac:dyDescent="0.2">
      <c r="F403" s="24"/>
      <c r="H403" s="24"/>
    </row>
    <row r="404" spans="6:8" x14ac:dyDescent="0.2">
      <c r="F404" s="24"/>
      <c r="H404" s="24"/>
    </row>
    <row r="405" spans="6:8" x14ac:dyDescent="0.2">
      <c r="F405" s="24"/>
      <c r="H405" s="24"/>
    </row>
    <row r="406" spans="6:8" x14ac:dyDescent="0.2">
      <c r="F406" s="24"/>
      <c r="H406" s="24"/>
    </row>
    <row r="407" spans="6:8" x14ac:dyDescent="0.2">
      <c r="F407" s="24"/>
      <c r="H407" s="24"/>
    </row>
    <row r="408" spans="6:8" x14ac:dyDescent="0.2">
      <c r="F408" s="24"/>
      <c r="H408" s="24"/>
    </row>
    <row r="409" spans="6:8" x14ac:dyDescent="0.2">
      <c r="F409" s="24"/>
      <c r="H409" s="24"/>
    </row>
    <row r="410" spans="6:8" x14ac:dyDescent="0.2">
      <c r="F410" s="24"/>
      <c r="H410" s="24"/>
    </row>
    <row r="411" spans="6:8" x14ac:dyDescent="0.2">
      <c r="F411" s="24"/>
      <c r="H411" s="24"/>
    </row>
    <row r="412" spans="6:8" x14ac:dyDescent="0.2">
      <c r="F412" s="24"/>
      <c r="H412" s="24"/>
    </row>
    <row r="413" spans="6:8" x14ac:dyDescent="0.2">
      <c r="F413" s="24"/>
      <c r="H413" s="24"/>
    </row>
    <row r="414" spans="6:8" x14ac:dyDescent="0.2">
      <c r="F414" s="24"/>
      <c r="H414" s="24"/>
    </row>
    <row r="415" spans="6:8" x14ac:dyDescent="0.2">
      <c r="F415" s="24"/>
      <c r="H415" s="24"/>
    </row>
    <row r="416" spans="6:8" x14ac:dyDescent="0.2">
      <c r="F416" s="24"/>
      <c r="H416" s="24"/>
    </row>
    <row r="417" spans="6:8" x14ac:dyDescent="0.2">
      <c r="F417" s="24"/>
      <c r="H417" s="24"/>
    </row>
    <row r="418" spans="6:8" x14ac:dyDescent="0.2">
      <c r="F418" s="24"/>
      <c r="H418" s="24"/>
    </row>
    <row r="419" spans="6:8" x14ac:dyDescent="0.2">
      <c r="F419" s="24"/>
      <c r="H419" s="24"/>
    </row>
    <row r="420" spans="6:8" x14ac:dyDescent="0.2">
      <c r="F420" s="24"/>
      <c r="H420" s="24"/>
    </row>
    <row r="421" spans="6:8" x14ac:dyDescent="0.2">
      <c r="F421" s="24"/>
      <c r="H421" s="24"/>
    </row>
    <row r="422" spans="6:8" x14ac:dyDescent="0.2">
      <c r="F422" s="24"/>
      <c r="H422" s="24"/>
    </row>
    <row r="423" spans="6:8" x14ac:dyDescent="0.2">
      <c r="F423" s="24"/>
      <c r="H423" s="24"/>
    </row>
    <row r="424" spans="6:8" x14ac:dyDescent="0.2">
      <c r="F424" s="24"/>
      <c r="H424" s="24"/>
    </row>
    <row r="425" spans="6:8" x14ac:dyDescent="0.2">
      <c r="F425" s="24"/>
      <c r="H425" s="24"/>
    </row>
    <row r="426" spans="6:8" x14ac:dyDescent="0.2">
      <c r="F426" s="24"/>
      <c r="H426" s="24"/>
    </row>
    <row r="427" spans="6:8" x14ac:dyDescent="0.2">
      <c r="F427" s="24"/>
      <c r="H427" s="24"/>
    </row>
    <row r="428" spans="6:8" x14ac:dyDescent="0.2">
      <c r="F428" s="24"/>
      <c r="H428" s="24"/>
    </row>
    <row r="429" spans="6:8" x14ac:dyDescent="0.2">
      <c r="F429" s="24"/>
      <c r="H429" s="24"/>
    </row>
    <row r="430" spans="6:8" x14ac:dyDescent="0.2">
      <c r="F430" s="24"/>
      <c r="H430" s="24"/>
    </row>
    <row r="431" spans="6:8" x14ac:dyDescent="0.2">
      <c r="F431" s="24"/>
      <c r="H431" s="24"/>
    </row>
    <row r="432" spans="6:8" x14ac:dyDescent="0.2">
      <c r="F432" s="24"/>
      <c r="H432" s="24"/>
    </row>
    <row r="433" spans="6:8" x14ac:dyDescent="0.2">
      <c r="F433" s="24"/>
      <c r="H433" s="24"/>
    </row>
    <row r="434" spans="6:8" x14ac:dyDescent="0.2">
      <c r="F434" s="24"/>
      <c r="H434" s="24"/>
    </row>
    <row r="435" spans="6:8" x14ac:dyDescent="0.2">
      <c r="F435" s="24"/>
      <c r="H435" s="24"/>
    </row>
    <row r="436" spans="6:8" x14ac:dyDescent="0.2">
      <c r="F436" s="24"/>
      <c r="H436" s="24"/>
    </row>
    <row r="437" spans="6:8" x14ac:dyDescent="0.2">
      <c r="F437" s="24"/>
      <c r="H437" s="24"/>
    </row>
    <row r="438" spans="6:8" x14ac:dyDescent="0.2">
      <c r="F438" s="24"/>
      <c r="H438" s="24"/>
    </row>
    <row r="439" spans="6:8" x14ac:dyDescent="0.2">
      <c r="F439" s="24"/>
      <c r="H439" s="24"/>
    </row>
    <row r="440" spans="6:8" x14ac:dyDescent="0.2">
      <c r="F440" s="24"/>
      <c r="H440" s="24"/>
    </row>
    <row r="441" spans="6:8" x14ac:dyDescent="0.2">
      <c r="F441" s="24"/>
      <c r="H441" s="24"/>
    </row>
    <row r="442" spans="6:8" x14ac:dyDescent="0.2">
      <c r="F442" s="24"/>
      <c r="H442" s="24"/>
    </row>
    <row r="443" spans="6:8" x14ac:dyDescent="0.2">
      <c r="F443" s="24"/>
      <c r="H443" s="24"/>
    </row>
    <row r="444" spans="6:8" x14ac:dyDescent="0.2">
      <c r="F444" s="24"/>
      <c r="H444" s="24"/>
    </row>
    <row r="445" spans="6:8" x14ac:dyDescent="0.2">
      <c r="F445" s="24"/>
      <c r="H445" s="24"/>
    </row>
    <row r="446" spans="6:8" x14ac:dyDescent="0.2">
      <c r="F446" s="24"/>
      <c r="H446" s="24"/>
    </row>
    <row r="447" spans="6:8" x14ac:dyDescent="0.2">
      <c r="F447" s="24"/>
      <c r="H447" s="24"/>
    </row>
    <row r="448" spans="6:8" x14ac:dyDescent="0.2">
      <c r="F448" s="24"/>
      <c r="H448" s="24"/>
    </row>
    <row r="449" spans="6:8" x14ac:dyDescent="0.2">
      <c r="F449" s="24"/>
      <c r="H449" s="24"/>
    </row>
    <row r="450" spans="6:8" x14ac:dyDescent="0.2">
      <c r="F450" s="24"/>
      <c r="H450" s="24"/>
    </row>
    <row r="451" spans="6:8" x14ac:dyDescent="0.2">
      <c r="F451" s="24"/>
      <c r="H451" s="24"/>
    </row>
    <row r="452" spans="6:8" x14ac:dyDescent="0.2">
      <c r="F452" s="24"/>
      <c r="H452" s="24"/>
    </row>
    <row r="453" spans="6:8" x14ac:dyDescent="0.2">
      <c r="F453" s="24"/>
      <c r="H453" s="24"/>
    </row>
    <row r="454" spans="6:8" x14ac:dyDescent="0.2">
      <c r="F454" s="24"/>
      <c r="H454" s="24"/>
    </row>
    <row r="455" spans="6:8" x14ac:dyDescent="0.2">
      <c r="F455" s="24"/>
      <c r="H455" s="24"/>
    </row>
    <row r="456" spans="6:8" x14ac:dyDescent="0.2">
      <c r="F456" s="24"/>
      <c r="H456" s="24"/>
    </row>
    <row r="457" spans="6:8" x14ac:dyDescent="0.2">
      <c r="F457" s="24"/>
      <c r="H457" s="24"/>
    </row>
    <row r="458" spans="6:8" x14ac:dyDescent="0.2">
      <c r="F458" s="24"/>
      <c r="H458" s="24"/>
    </row>
    <row r="459" spans="6:8" x14ac:dyDescent="0.2">
      <c r="F459" s="24"/>
      <c r="H459" s="24"/>
    </row>
    <row r="460" spans="6:8" x14ac:dyDescent="0.2">
      <c r="F460" s="24"/>
      <c r="H460" s="24"/>
    </row>
    <row r="461" spans="6:8" x14ac:dyDescent="0.2">
      <c r="F461" s="24"/>
      <c r="H461" s="24"/>
    </row>
    <row r="462" spans="6:8" x14ac:dyDescent="0.2">
      <c r="F462" s="24"/>
      <c r="H462" s="24"/>
    </row>
    <row r="463" spans="6:8" x14ac:dyDescent="0.2">
      <c r="F463" s="24"/>
      <c r="H463" s="24"/>
    </row>
    <row r="464" spans="6:8" x14ac:dyDescent="0.2">
      <c r="F464" s="24"/>
      <c r="H464" s="24"/>
    </row>
    <row r="465" spans="6:8" x14ac:dyDescent="0.2">
      <c r="F465" s="24"/>
      <c r="H465" s="24"/>
    </row>
    <row r="466" spans="6:8" x14ac:dyDescent="0.2">
      <c r="F466" s="24"/>
      <c r="H466" s="24"/>
    </row>
    <row r="467" spans="6:8" x14ac:dyDescent="0.2">
      <c r="F467" s="24"/>
      <c r="H467" s="24"/>
    </row>
    <row r="468" spans="6:8" x14ac:dyDescent="0.2">
      <c r="F468" s="24"/>
      <c r="H468" s="24"/>
    </row>
    <row r="469" spans="6:8" x14ac:dyDescent="0.2">
      <c r="F469" s="24"/>
      <c r="H469" s="24"/>
    </row>
    <row r="470" spans="6:8" x14ac:dyDescent="0.2">
      <c r="F470" s="24"/>
      <c r="H470" s="24"/>
    </row>
    <row r="471" spans="6:8" x14ac:dyDescent="0.2">
      <c r="F471" s="24"/>
      <c r="H471" s="24"/>
    </row>
    <row r="472" spans="6:8" x14ac:dyDescent="0.2">
      <c r="F472" s="24"/>
      <c r="H472" s="24"/>
    </row>
    <row r="473" spans="6:8" x14ac:dyDescent="0.2">
      <c r="F473" s="24"/>
      <c r="H473" s="24"/>
    </row>
    <row r="474" spans="6:8" x14ac:dyDescent="0.2">
      <c r="F474" s="24"/>
      <c r="H474" s="24"/>
    </row>
    <row r="475" spans="6:8" x14ac:dyDescent="0.2">
      <c r="F475" s="24"/>
      <c r="H475" s="24"/>
    </row>
    <row r="476" spans="6:8" x14ac:dyDescent="0.2">
      <c r="F476" s="24"/>
      <c r="H476" s="24"/>
    </row>
    <row r="477" spans="6:8" x14ac:dyDescent="0.2">
      <c r="F477" s="24"/>
      <c r="H477" s="24"/>
    </row>
    <row r="478" spans="6:8" x14ac:dyDescent="0.2">
      <c r="F478" s="24"/>
      <c r="H478" s="24"/>
    </row>
    <row r="479" spans="6:8" x14ac:dyDescent="0.2">
      <c r="F479" s="24"/>
      <c r="H479" s="24"/>
    </row>
    <row r="480" spans="6:8" x14ac:dyDescent="0.2">
      <c r="F480" s="24"/>
      <c r="H480" s="24"/>
    </row>
    <row r="481" spans="6:8" x14ac:dyDescent="0.2">
      <c r="F481" s="24"/>
      <c r="H481" s="24"/>
    </row>
    <row r="482" spans="6:8" x14ac:dyDescent="0.2">
      <c r="F482" s="24"/>
      <c r="H482" s="24"/>
    </row>
    <row r="483" spans="6:8" x14ac:dyDescent="0.2">
      <c r="F483" s="24"/>
      <c r="H483" s="24"/>
    </row>
    <row r="484" spans="6:8" x14ac:dyDescent="0.2">
      <c r="F484" s="24"/>
      <c r="H484" s="24"/>
    </row>
    <row r="485" spans="6:8" x14ac:dyDescent="0.2">
      <c r="F485" s="24"/>
      <c r="H485" s="24"/>
    </row>
    <row r="486" spans="6:8" x14ac:dyDescent="0.2">
      <c r="F486" s="24"/>
      <c r="H486" s="24"/>
    </row>
    <row r="487" spans="6:8" x14ac:dyDescent="0.2">
      <c r="F487" s="24"/>
      <c r="H487" s="24"/>
    </row>
    <row r="488" spans="6:8" x14ac:dyDescent="0.2">
      <c r="F488" s="24"/>
      <c r="H488" s="24"/>
    </row>
    <row r="489" spans="6:8" x14ac:dyDescent="0.2">
      <c r="F489" s="24"/>
      <c r="H489" s="24"/>
    </row>
    <row r="490" spans="6:8" x14ac:dyDescent="0.2">
      <c r="F490" s="24"/>
      <c r="H490" s="24"/>
    </row>
    <row r="491" spans="6:8" x14ac:dyDescent="0.2">
      <c r="F491" s="24"/>
      <c r="H491" s="24"/>
    </row>
    <row r="492" spans="6:8" x14ac:dyDescent="0.2">
      <c r="F492" s="24"/>
      <c r="H492" s="24"/>
    </row>
    <row r="493" spans="6:8" x14ac:dyDescent="0.2">
      <c r="F493" s="24"/>
      <c r="H493" s="24"/>
    </row>
    <row r="494" spans="6:8" x14ac:dyDescent="0.2">
      <c r="F494" s="24"/>
      <c r="H494" s="24"/>
    </row>
    <row r="495" spans="6:8" x14ac:dyDescent="0.2">
      <c r="F495" s="24"/>
      <c r="H495" s="24"/>
    </row>
    <row r="496" spans="6:8" x14ac:dyDescent="0.2">
      <c r="F496" s="24"/>
      <c r="H496" s="24"/>
    </row>
    <row r="497" spans="6:8" x14ac:dyDescent="0.2">
      <c r="F497" s="24"/>
      <c r="H497" s="24"/>
    </row>
    <row r="498" spans="6:8" x14ac:dyDescent="0.2">
      <c r="F498" s="24"/>
      <c r="H498" s="24"/>
    </row>
    <row r="499" spans="6:8" x14ac:dyDescent="0.2">
      <c r="F499" s="24"/>
      <c r="H499" s="24"/>
    </row>
    <row r="500" spans="6:8" x14ac:dyDescent="0.2">
      <c r="F500" s="24"/>
      <c r="H500" s="24"/>
    </row>
    <row r="501" spans="6:8" x14ac:dyDescent="0.2">
      <c r="F501" s="24"/>
      <c r="H501" s="24"/>
    </row>
    <row r="502" spans="6:8" x14ac:dyDescent="0.2">
      <c r="F502" s="24"/>
      <c r="H502" s="24"/>
    </row>
    <row r="503" spans="6:8" x14ac:dyDescent="0.2">
      <c r="F503" s="24"/>
      <c r="H503" s="24"/>
    </row>
    <row r="504" spans="6:8" x14ac:dyDescent="0.2">
      <c r="F504" s="24"/>
      <c r="H504" s="24"/>
    </row>
    <row r="505" spans="6:8" x14ac:dyDescent="0.2">
      <c r="F505" s="24"/>
      <c r="H505" s="24"/>
    </row>
    <row r="506" spans="6:8" x14ac:dyDescent="0.2">
      <c r="F506" s="24"/>
      <c r="H506" s="24"/>
    </row>
    <row r="507" spans="6:8" x14ac:dyDescent="0.2">
      <c r="F507" s="24"/>
      <c r="H507" s="24"/>
    </row>
    <row r="508" spans="6:8" x14ac:dyDescent="0.2">
      <c r="F508" s="24"/>
      <c r="H508" s="24"/>
    </row>
    <row r="509" spans="6:8" x14ac:dyDescent="0.2">
      <c r="F509" s="24"/>
      <c r="H509" s="24"/>
    </row>
    <row r="510" spans="6:8" x14ac:dyDescent="0.2">
      <c r="F510" s="24"/>
      <c r="H510" s="24"/>
    </row>
    <row r="511" spans="6:8" x14ac:dyDescent="0.2">
      <c r="F511" s="24"/>
      <c r="H511" s="24"/>
    </row>
    <row r="512" spans="6:8" x14ac:dyDescent="0.2">
      <c r="F512" s="24"/>
      <c r="H512" s="24"/>
    </row>
    <row r="513" spans="6:8" x14ac:dyDescent="0.2">
      <c r="F513" s="24"/>
      <c r="H513" s="24"/>
    </row>
    <row r="514" spans="6:8" x14ac:dyDescent="0.2">
      <c r="F514" s="24"/>
      <c r="H514" s="24"/>
    </row>
    <row r="515" spans="6:8" x14ac:dyDescent="0.2">
      <c r="F515" s="24"/>
      <c r="H515" s="24"/>
    </row>
    <row r="516" spans="6:8" x14ac:dyDescent="0.2">
      <c r="F516" s="24"/>
      <c r="H516" s="24"/>
    </row>
    <row r="517" spans="6:8" x14ac:dyDescent="0.2">
      <c r="F517" s="24"/>
      <c r="H517" s="24"/>
    </row>
    <row r="518" spans="6:8" x14ac:dyDescent="0.2">
      <c r="F518" s="24"/>
      <c r="H518" s="24"/>
    </row>
    <row r="519" spans="6:8" x14ac:dyDescent="0.2">
      <c r="F519" s="24"/>
      <c r="H519" s="24"/>
    </row>
    <row r="520" spans="6:8" x14ac:dyDescent="0.2">
      <c r="F520" s="24"/>
      <c r="H520" s="24"/>
    </row>
    <row r="521" spans="6:8" x14ac:dyDescent="0.2">
      <c r="F521" s="24"/>
      <c r="H521" s="24"/>
    </row>
    <row r="522" spans="6:8" x14ac:dyDescent="0.2">
      <c r="F522" s="24"/>
      <c r="H522" s="24"/>
    </row>
    <row r="523" spans="6:8" x14ac:dyDescent="0.2">
      <c r="F523" s="24"/>
      <c r="H523" s="24"/>
    </row>
    <row r="524" spans="6:8" x14ac:dyDescent="0.2">
      <c r="F524" s="24"/>
      <c r="H524" s="24"/>
    </row>
    <row r="525" spans="6:8" x14ac:dyDescent="0.2">
      <c r="F525" s="24"/>
      <c r="H525" s="24"/>
    </row>
    <row r="526" spans="6:8" x14ac:dyDescent="0.2">
      <c r="F526" s="24"/>
      <c r="H526" s="24"/>
    </row>
    <row r="527" spans="6:8" x14ac:dyDescent="0.2">
      <c r="F527" s="24"/>
      <c r="H527" s="24"/>
    </row>
    <row r="528" spans="6:8" x14ac:dyDescent="0.2">
      <c r="F528" s="24"/>
      <c r="H528" s="24"/>
    </row>
    <row r="529" spans="6:8" x14ac:dyDescent="0.2">
      <c r="F529" s="24"/>
      <c r="H529" s="24"/>
    </row>
    <row r="530" spans="6:8" x14ac:dyDescent="0.2">
      <c r="F530" s="24"/>
      <c r="H530" s="24"/>
    </row>
    <row r="531" spans="6:8" x14ac:dyDescent="0.2">
      <c r="F531" s="24"/>
      <c r="H531" s="24"/>
    </row>
    <row r="532" spans="6:8" x14ac:dyDescent="0.2">
      <c r="F532" s="24"/>
      <c r="H532" s="24"/>
    </row>
    <row r="533" spans="6:8" x14ac:dyDescent="0.2">
      <c r="F533" s="24"/>
      <c r="H533" s="24"/>
    </row>
    <row r="534" spans="6:8" x14ac:dyDescent="0.2">
      <c r="F534" s="24"/>
      <c r="H534" s="24"/>
    </row>
    <row r="535" spans="6:8" x14ac:dyDescent="0.2">
      <c r="F535" s="24"/>
      <c r="H535" s="24"/>
    </row>
    <row r="536" spans="6:8" x14ac:dyDescent="0.2">
      <c r="F536" s="24"/>
      <c r="H536" s="24"/>
    </row>
    <row r="537" spans="6:8" x14ac:dyDescent="0.2">
      <c r="F537" s="24"/>
      <c r="H537" s="24"/>
    </row>
    <row r="538" spans="6:8" x14ac:dyDescent="0.2">
      <c r="F538" s="24"/>
      <c r="H538" s="24"/>
    </row>
    <row r="539" spans="6:8" x14ac:dyDescent="0.2">
      <c r="F539" s="24"/>
      <c r="H539" s="24"/>
    </row>
    <row r="540" spans="6:8" x14ac:dyDescent="0.2">
      <c r="F540" s="24"/>
      <c r="H540" s="24"/>
    </row>
    <row r="541" spans="6:8" x14ac:dyDescent="0.2">
      <c r="F541" s="24"/>
      <c r="H541" s="24"/>
    </row>
    <row r="542" spans="6:8" x14ac:dyDescent="0.2">
      <c r="F542" s="24"/>
      <c r="H542" s="24"/>
    </row>
    <row r="543" spans="6:8" x14ac:dyDescent="0.2">
      <c r="F543" s="24"/>
      <c r="H543" s="24"/>
    </row>
    <row r="544" spans="6:8" x14ac:dyDescent="0.2">
      <c r="F544" s="24"/>
      <c r="H544" s="24"/>
    </row>
    <row r="545" spans="6:8" x14ac:dyDescent="0.2">
      <c r="F545" s="24"/>
      <c r="H545" s="24"/>
    </row>
    <row r="546" spans="6:8" x14ac:dyDescent="0.2">
      <c r="F546" s="24"/>
      <c r="H546" s="24"/>
    </row>
    <row r="547" spans="6:8" x14ac:dyDescent="0.2">
      <c r="F547" s="24"/>
      <c r="H547" s="24"/>
    </row>
    <row r="548" spans="6:8" x14ac:dyDescent="0.2">
      <c r="F548" s="24"/>
      <c r="H548" s="24"/>
    </row>
    <row r="549" spans="6:8" x14ac:dyDescent="0.2">
      <c r="F549" s="24"/>
      <c r="H549" s="24"/>
    </row>
    <row r="550" spans="6:8" x14ac:dyDescent="0.2">
      <c r="F550" s="24"/>
      <c r="H550" s="24"/>
    </row>
    <row r="551" spans="6:8" x14ac:dyDescent="0.2">
      <c r="F551" s="24"/>
      <c r="H551" s="24"/>
    </row>
    <row r="552" spans="6:8" x14ac:dyDescent="0.2">
      <c r="F552" s="24"/>
      <c r="H552" s="24"/>
    </row>
    <row r="553" spans="6:8" x14ac:dyDescent="0.2">
      <c r="F553" s="24"/>
      <c r="H553" s="24"/>
    </row>
    <row r="554" spans="6:8" x14ac:dyDescent="0.2">
      <c r="F554" s="24"/>
      <c r="H554" s="24"/>
    </row>
    <row r="555" spans="6:8" x14ac:dyDescent="0.2">
      <c r="F555" s="24"/>
      <c r="H555" s="24"/>
    </row>
    <row r="556" spans="6:8" x14ac:dyDescent="0.2">
      <c r="F556" s="24"/>
      <c r="H556" s="24"/>
    </row>
    <row r="557" spans="6:8" x14ac:dyDescent="0.2">
      <c r="F557" s="24"/>
      <c r="H557" s="24"/>
    </row>
    <row r="558" spans="6:8" x14ac:dyDescent="0.2">
      <c r="F558" s="24"/>
      <c r="H558" s="24"/>
    </row>
    <row r="559" spans="6:8" x14ac:dyDescent="0.2">
      <c r="F559" s="24"/>
      <c r="H559" s="24"/>
    </row>
    <row r="560" spans="6:8" x14ac:dyDescent="0.2">
      <c r="F560" s="24"/>
      <c r="H560" s="24"/>
    </row>
    <row r="561" spans="6:8" x14ac:dyDescent="0.2">
      <c r="F561" s="24"/>
      <c r="H561" s="24"/>
    </row>
    <row r="562" spans="6:8" x14ac:dyDescent="0.2">
      <c r="F562" s="24"/>
      <c r="H562" s="24"/>
    </row>
    <row r="563" spans="6:8" x14ac:dyDescent="0.2">
      <c r="F563" s="24"/>
      <c r="H563" s="24"/>
    </row>
    <row r="564" spans="6:8" x14ac:dyDescent="0.2">
      <c r="F564" s="24"/>
      <c r="H564" s="24"/>
    </row>
    <row r="565" spans="6:8" x14ac:dyDescent="0.2">
      <c r="F565" s="24"/>
      <c r="H565" s="24"/>
    </row>
    <row r="566" spans="6:8" x14ac:dyDescent="0.2">
      <c r="F566" s="24"/>
      <c r="H566" s="24"/>
    </row>
    <row r="567" spans="6:8" x14ac:dyDescent="0.2">
      <c r="F567" s="24"/>
      <c r="H567" s="24"/>
    </row>
    <row r="568" spans="6:8" x14ac:dyDescent="0.2">
      <c r="F568" s="24"/>
      <c r="H568" s="24"/>
    </row>
    <row r="569" spans="6:8" x14ac:dyDescent="0.2">
      <c r="F569" s="24"/>
      <c r="H569" s="24"/>
    </row>
    <row r="570" spans="6:8" x14ac:dyDescent="0.2">
      <c r="F570" s="24"/>
      <c r="H570" s="24"/>
    </row>
    <row r="571" spans="6:8" x14ac:dyDescent="0.2">
      <c r="F571" s="24"/>
      <c r="H571" s="24"/>
    </row>
    <row r="572" spans="6:8" x14ac:dyDescent="0.2">
      <c r="F572" s="24"/>
      <c r="H572" s="24"/>
    </row>
    <row r="573" spans="6:8" x14ac:dyDescent="0.2">
      <c r="F573" s="24"/>
      <c r="H573" s="24"/>
    </row>
    <row r="574" spans="6:8" x14ac:dyDescent="0.2">
      <c r="F574" s="24"/>
      <c r="H574" s="24"/>
    </row>
    <row r="575" spans="6:8" x14ac:dyDescent="0.2">
      <c r="F575" s="24"/>
      <c r="H575" s="24"/>
    </row>
    <row r="576" spans="6:8" x14ac:dyDescent="0.2">
      <c r="F576" s="24"/>
      <c r="H576" s="24"/>
    </row>
    <row r="577" spans="6:8" x14ac:dyDescent="0.2">
      <c r="F577" s="24"/>
      <c r="H577" s="24"/>
    </row>
    <row r="578" spans="6:8" x14ac:dyDescent="0.2">
      <c r="F578" s="24"/>
      <c r="H578" s="24"/>
    </row>
    <row r="579" spans="6:8" x14ac:dyDescent="0.2">
      <c r="F579" s="24"/>
      <c r="H579" s="24"/>
    </row>
    <row r="580" spans="6:8" x14ac:dyDescent="0.2">
      <c r="F580" s="24"/>
      <c r="H580" s="24"/>
    </row>
    <row r="581" spans="6:8" x14ac:dyDescent="0.2">
      <c r="F581" s="24"/>
      <c r="H581" s="24"/>
    </row>
    <row r="582" spans="6:8" x14ac:dyDescent="0.2">
      <c r="F582" s="24"/>
      <c r="H582" s="24"/>
    </row>
    <row r="583" spans="6:8" x14ac:dyDescent="0.2">
      <c r="F583" s="24"/>
      <c r="H583" s="24"/>
    </row>
    <row r="584" spans="6:8" x14ac:dyDescent="0.2">
      <c r="F584" s="24"/>
      <c r="H584" s="24"/>
    </row>
    <row r="585" spans="6:8" x14ac:dyDescent="0.2">
      <c r="F585" s="24"/>
      <c r="H585" s="24"/>
    </row>
    <row r="586" spans="6:8" x14ac:dyDescent="0.2">
      <c r="F586" s="24"/>
      <c r="H586" s="24"/>
    </row>
    <row r="587" spans="6:8" x14ac:dyDescent="0.2">
      <c r="F587" s="24"/>
      <c r="H587" s="24"/>
    </row>
    <row r="588" spans="6:8" x14ac:dyDescent="0.2">
      <c r="F588" s="24"/>
      <c r="H588" s="24"/>
    </row>
    <row r="589" spans="6:8" x14ac:dyDescent="0.2">
      <c r="F589" s="24"/>
      <c r="H589" s="24"/>
    </row>
    <row r="590" spans="6:8" x14ac:dyDescent="0.2">
      <c r="F590" s="24"/>
      <c r="H590" s="24"/>
    </row>
    <row r="591" spans="6:8" x14ac:dyDescent="0.2">
      <c r="F591" s="24"/>
      <c r="H591" s="24"/>
    </row>
    <row r="592" spans="6:8" x14ac:dyDescent="0.2">
      <c r="F592" s="24"/>
      <c r="H592" s="24"/>
    </row>
    <row r="593" spans="6:8" x14ac:dyDescent="0.2">
      <c r="F593" s="24"/>
      <c r="H593" s="24"/>
    </row>
    <row r="594" spans="6:8" x14ac:dyDescent="0.2">
      <c r="F594" s="24"/>
      <c r="H594" s="24"/>
    </row>
    <row r="595" spans="6:8" x14ac:dyDescent="0.2">
      <c r="F595" s="24"/>
      <c r="H595" s="24"/>
    </row>
    <row r="596" spans="6:8" x14ac:dyDescent="0.2">
      <c r="F596" s="24"/>
      <c r="H596" s="24"/>
    </row>
    <row r="597" spans="6:8" x14ac:dyDescent="0.2">
      <c r="F597" s="24"/>
      <c r="H597" s="24"/>
    </row>
    <row r="598" spans="6:8" x14ac:dyDescent="0.2">
      <c r="F598" s="24"/>
      <c r="H598" s="24"/>
    </row>
    <row r="599" spans="6:8" x14ac:dyDescent="0.2">
      <c r="F599" s="24"/>
      <c r="H599" s="24"/>
    </row>
    <row r="600" spans="6:8" x14ac:dyDescent="0.2">
      <c r="F600" s="24"/>
      <c r="H600" s="24"/>
    </row>
    <row r="601" spans="6:8" x14ac:dyDescent="0.2">
      <c r="F601" s="24"/>
      <c r="H601" s="24"/>
    </row>
    <row r="602" spans="6:8" x14ac:dyDescent="0.2">
      <c r="F602" s="24"/>
      <c r="H602" s="24"/>
    </row>
    <row r="603" spans="6:8" x14ac:dyDescent="0.2">
      <c r="F603" s="24"/>
      <c r="H603" s="24"/>
    </row>
    <row r="604" spans="6:8" x14ac:dyDescent="0.2">
      <c r="F604" s="24"/>
      <c r="H604" s="24"/>
    </row>
    <row r="605" spans="6:8" x14ac:dyDescent="0.2">
      <c r="F605" s="24"/>
      <c r="H605" s="24"/>
    </row>
    <row r="606" spans="6:8" x14ac:dyDescent="0.2">
      <c r="F606" s="24"/>
      <c r="H606" s="24"/>
    </row>
    <row r="607" spans="6:8" x14ac:dyDescent="0.2">
      <c r="F607" s="24"/>
      <c r="H607" s="24"/>
    </row>
    <row r="608" spans="6:8" x14ac:dyDescent="0.2">
      <c r="F608" s="24"/>
      <c r="H608" s="24"/>
    </row>
    <row r="609" spans="6:8" x14ac:dyDescent="0.2">
      <c r="F609" s="24"/>
      <c r="H609" s="24"/>
    </row>
    <row r="610" spans="6:8" x14ac:dyDescent="0.2">
      <c r="F610" s="24"/>
      <c r="H610" s="24"/>
    </row>
    <row r="611" spans="6:8" x14ac:dyDescent="0.2">
      <c r="F611" s="24"/>
      <c r="H611" s="24"/>
    </row>
    <row r="612" spans="6:8" x14ac:dyDescent="0.2">
      <c r="F612" s="24"/>
      <c r="H612" s="24"/>
    </row>
    <row r="613" spans="6:8" x14ac:dyDescent="0.2">
      <c r="F613" s="24"/>
      <c r="H613" s="24"/>
    </row>
    <row r="614" spans="6:8" x14ac:dyDescent="0.2">
      <c r="F614" s="24"/>
      <c r="H614" s="24"/>
    </row>
    <row r="615" spans="6:8" x14ac:dyDescent="0.2">
      <c r="F615" s="24"/>
      <c r="H615" s="24"/>
    </row>
    <row r="616" spans="6:8" x14ac:dyDescent="0.2">
      <c r="F616" s="24"/>
      <c r="H616" s="24"/>
    </row>
    <row r="617" spans="6:8" x14ac:dyDescent="0.2">
      <c r="F617" s="24"/>
      <c r="H617" s="24"/>
    </row>
    <row r="618" spans="6:8" x14ac:dyDescent="0.2">
      <c r="F618" s="24"/>
      <c r="H618" s="24"/>
    </row>
    <row r="619" spans="6:8" x14ac:dyDescent="0.2">
      <c r="F619" s="24"/>
      <c r="H619" s="24"/>
    </row>
    <row r="620" spans="6:8" x14ac:dyDescent="0.2">
      <c r="F620" s="24"/>
      <c r="H620" s="24"/>
    </row>
    <row r="621" spans="6:8" x14ac:dyDescent="0.2">
      <c r="F621" s="24"/>
      <c r="H621" s="24"/>
    </row>
    <row r="622" spans="6:8" x14ac:dyDescent="0.2">
      <c r="F622" s="24"/>
      <c r="H622" s="24"/>
    </row>
    <row r="623" spans="6:8" x14ac:dyDescent="0.2">
      <c r="F623" s="24"/>
      <c r="H623" s="24"/>
    </row>
    <row r="624" spans="6:8" x14ac:dyDescent="0.2">
      <c r="F624" s="24"/>
      <c r="H624" s="24"/>
    </row>
    <row r="625" spans="6:8" x14ac:dyDescent="0.2">
      <c r="F625" s="24"/>
      <c r="H625" s="24"/>
    </row>
    <row r="626" spans="6:8" x14ac:dyDescent="0.2">
      <c r="F626" s="24"/>
      <c r="H626" s="24"/>
    </row>
    <row r="627" spans="6:8" x14ac:dyDescent="0.2">
      <c r="F627" s="24"/>
      <c r="H627" s="24"/>
    </row>
    <row r="628" spans="6:8" x14ac:dyDescent="0.2">
      <c r="F628" s="24"/>
      <c r="H628" s="24"/>
    </row>
    <row r="629" spans="6:8" x14ac:dyDescent="0.2">
      <c r="F629" s="24"/>
      <c r="H629" s="24"/>
    </row>
    <row r="630" spans="6:8" x14ac:dyDescent="0.2">
      <c r="F630" s="24"/>
      <c r="H630" s="24"/>
    </row>
    <row r="631" spans="6:8" x14ac:dyDescent="0.2">
      <c r="F631" s="24"/>
      <c r="H631" s="24"/>
    </row>
    <row r="632" spans="6:8" x14ac:dyDescent="0.2">
      <c r="F632" s="24"/>
      <c r="H632" s="24"/>
    </row>
    <row r="633" spans="6:8" x14ac:dyDescent="0.2">
      <c r="F633" s="24"/>
      <c r="H633" s="24"/>
    </row>
    <row r="634" spans="6:8" x14ac:dyDescent="0.2">
      <c r="F634" s="24"/>
      <c r="H634" s="24"/>
    </row>
    <row r="635" spans="6:8" x14ac:dyDescent="0.2">
      <c r="F635" s="24"/>
      <c r="H635" s="24"/>
    </row>
    <row r="636" spans="6:8" x14ac:dyDescent="0.2">
      <c r="F636" s="24"/>
      <c r="H636" s="24"/>
    </row>
    <row r="637" spans="6:8" x14ac:dyDescent="0.2">
      <c r="F637" s="24"/>
      <c r="H637" s="24"/>
    </row>
    <row r="638" spans="6:8" x14ac:dyDescent="0.2">
      <c r="F638" s="24"/>
      <c r="H638" s="24"/>
    </row>
    <row r="639" spans="6:8" x14ac:dyDescent="0.2">
      <c r="F639" s="24"/>
      <c r="H639" s="24"/>
    </row>
    <row r="640" spans="6:8" x14ac:dyDescent="0.2">
      <c r="F640" s="24"/>
      <c r="H640" s="24"/>
    </row>
    <row r="641" spans="6:8" x14ac:dyDescent="0.2">
      <c r="F641" s="24"/>
      <c r="H641" s="24"/>
    </row>
    <row r="642" spans="6:8" x14ac:dyDescent="0.2">
      <c r="F642" s="24"/>
      <c r="H642" s="24"/>
    </row>
    <row r="643" spans="6:8" x14ac:dyDescent="0.2">
      <c r="F643" s="24"/>
      <c r="H643" s="24"/>
    </row>
    <row r="644" spans="6:8" x14ac:dyDescent="0.2">
      <c r="F644" s="24"/>
      <c r="H644" s="24"/>
    </row>
    <row r="645" spans="6:8" x14ac:dyDescent="0.2">
      <c r="F645" s="24"/>
      <c r="H645" s="24"/>
    </row>
    <row r="646" spans="6:8" x14ac:dyDescent="0.2">
      <c r="F646" s="24"/>
      <c r="H646" s="24"/>
    </row>
    <row r="647" spans="6:8" x14ac:dyDescent="0.2">
      <c r="F647" s="24"/>
      <c r="H647" s="24"/>
    </row>
    <row r="648" spans="6:8" x14ac:dyDescent="0.2">
      <c r="F648" s="24"/>
      <c r="H648" s="24"/>
    </row>
    <row r="649" spans="6:8" x14ac:dyDescent="0.2">
      <c r="F649" s="24"/>
      <c r="H649" s="24"/>
    </row>
    <row r="650" spans="6:8" x14ac:dyDescent="0.2">
      <c r="F650" s="24"/>
      <c r="H650" s="24"/>
    </row>
    <row r="651" spans="6:8" x14ac:dyDescent="0.2">
      <c r="F651" s="24"/>
      <c r="H651" s="24"/>
    </row>
    <row r="652" spans="6:8" x14ac:dyDescent="0.2">
      <c r="F652" s="24"/>
      <c r="H652" s="24"/>
    </row>
    <row r="653" spans="6:8" x14ac:dyDescent="0.2">
      <c r="F653" s="24"/>
      <c r="H653" s="24"/>
    </row>
    <row r="654" spans="6:8" x14ac:dyDescent="0.2">
      <c r="F654" s="24"/>
      <c r="H654" s="24"/>
    </row>
    <row r="655" spans="6:8" x14ac:dyDescent="0.2">
      <c r="F655" s="24"/>
      <c r="H655" s="24"/>
    </row>
    <row r="656" spans="6:8" x14ac:dyDescent="0.2">
      <c r="F656" s="24"/>
      <c r="H656" s="24"/>
    </row>
    <row r="657" spans="6:8" x14ac:dyDescent="0.2">
      <c r="F657" s="24"/>
      <c r="H657" s="24"/>
    </row>
    <row r="658" spans="6:8" x14ac:dyDescent="0.2">
      <c r="F658" s="24"/>
      <c r="H658" s="24"/>
    </row>
    <row r="659" spans="6:8" x14ac:dyDescent="0.2">
      <c r="F659" s="24"/>
      <c r="H659" s="24"/>
    </row>
    <row r="660" spans="6:8" x14ac:dyDescent="0.2">
      <c r="F660" s="24"/>
      <c r="H660" s="24"/>
    </row>
    <row r="661" spans="6:8" x14ac:dyDescent="0.2">
      <c r="F661" s="24"/>
      <c r="H661" s="24"/>
    </row>
    <row r="662" spans="6:8" x14ac:dyDescent="0.2">
      <c r="F662" s="24"/>
      <c r="H662" s="24"/>
    </row>
    <row r="663" spans="6:8" x14ac:dyDescent="0.2">
      <c r="F663" s="24"/>
      <c r="H663" s="24"/>
    </row>
    <row r="664" spans="6:8" x14ac:dyDescent="0.2">
      <c r="F664" s="24"/>
      <c r="H664" s="24"/>
    </row>
    <row r="665" spans="6:8" x14ac:dyDescent="0.2">
      <c r="F665" s="24"/>
      <c r="H665" s="24"/>
    </row>
    <row r="666" spans="6:8" x14ac:dyDescent="0.2">
      <c r="F666" s="24"/>
      <c r="H666" s="24"/>
    </row>
    <row r="667" spans="6:8" x14ac:dyDescent="0.2">
      <c r="F667" s="24"/>
      <c r="H667" s="24"/>
    </row>
    <row r="668" spans="6:8" x14ac:dyDescent="0.2">
      <c r="F668" s="24"/>
      <c r="H668" s="24"/>
    </row>
    <row r="669" spans="6:8" x14ac:dyDescent="0.2">
      <c r="F669" s="24"/>
      <c r="H669" s="24"/>
    </row>
    <row r="670" spans="6:8" x14ac:dyDescent="0.2">
      <c r="F670" s="24"/>
      <c r="H670" s="24"/>
    </row>
    <row r="671" spans="6:8" x14ac:dyDescent="0.2">
      <c r="F671" s="24"/>
      <c r="H671" s="24"/>
    </row>
    <row r="672" spans="6:8" x14ac:dyDescent="0.2">
      <c r="F672" s="24"/>
      <c r="H672" s="24"/>
    </row>
    <row r="673" spans="6:8" x14ac:dyDescent="0.2">
      <c r="F673" s="24"/>
      <c r="H673" s="24"/>
    </row>
    <row r="674" spans="6:8" x14ac:dyDescent="0.2">
      <c r="F674" s="24"/>
      <c r="H674" s="24"/>
    </row>
    <row r="675" spans="6:8" x14ac:dyDescent="0.2">
      <c r="F675" s="24"/>
      <c r="H675" s="24"/>
    </row>
    <row r="676" spans="6:8" x14ac:dyDescent="0.2">
      <c r="F676" s="24"/>
      <c r="H676" s="24"/>
    </row>
    <row r="677" spans="6:8" x14ac:dyDescent="0.2">
      <c r="F677" s="24"/>
      <c r="H677" s="24"/>
    </row>
    <row r="678" spans="6:8" x14ac:dyDescent="0.2">
      <c r="F678" s="24"/>
      <c r="H678" s="24"/>
    </row>
    <row r="679" spans="6:8" x14ac:dyDescent="0.2">
      <c r="F679" s="24"/>
      <c r="H679" s="24"/>
    </row>
    <row r="680" spans="6:8" x14ac:dyDescent="0.2">
      <c r="F680" s="24"/>
      <c r="H680" s="24"/>
    </row>
    <row r="681" spans="6:8" x14ac:dyDescent="0.2">
      <c r="F681" s="24"/>
      <c r="H681" s="24"/>
    </row>
    <row r="682" spans="6:8" x14ac:dyDescent="0.2">
      <c r="F682" s="24"/>
      <c r="H682" s="24"/>
    </row>
    <row r="683" spans="6:8" x14ac:dyDescent="0.2">
      <c r="F683" s="24"/>
      <c r="H683" s="24"/>
    </row>
    <row r="684" spans="6:8" x14ac:dyDescent="0.2">
      <c r="F684" s="24"/>
      <c r="H684" s="24"/>
    </row>
    <row r="685" spans="6:8" x14ac:dyDescent="0.2">
      <c r="F685" s="24"/>
      <c r="H685" s="24"/>
    </row>
    <row r="686" spans="6:8" x14ac:dyDescent="0.2">
      <c r="F686" s="24"/>
      <c r="H686" s="24"/>
    </row>
    <row r="687" spans="6:8" x14ac:dyDescent="0.2">
      <c r="F687" s="24"/>
      <c r="H687" s="24"/>
    </row>
    <row r="688" spans="6:8" x14ac:dyDescent="0.2">
      <c r="F688" s="24"/>
      <c r="H688" s="24"/>
    </row>
    <row r="689" spans="6:8" x14ac:dyDescent="0.2">
      <c r="F689" s="24"/>
      <c r="H689" s="24"/>
    </row>
    <row r="690" spans="6:8" x14ac:dyDescent="0.2">
      <c r="F690" s="24"/>
      <c r="H690" s="24"/>
    </row>
    <row r="691" spans="6:8" x14ac:dyDescent="0.2">
      <c r="F691" s="24"/>
      <c r="H691" s="24"/>
    </row>
    <row r="692" spans="6:8" x14ac:dyDescent="0.2">
      <c r="F692" s="24"/>
      <c r="H692" s="24"/>
    </row>
    <row r="693" spans="6:8" x14ac:dyDescent="0.2">
      <c r="F693" s="24"/>
      <c r="H693" s="24"/>
    </row>
    <row r="694" spans="6:8" x14ac:dyDescent="0.2">
      <c r="F694" s="24"/>
      <c r="H694" s="24"/>
    </row>
    <row r="695" spans="6:8" x14ac:dyDescent="0.2">
      <c r="F695" s="24"/>
      <c r="H695" s="24"/>
    </row>
    <row r="696" spans="6:8" x14ac:dyDescent="0.2">
      <c r="F696" s="24"/>
      <c r="H696" s="24"/>
    </row>
    <row r="697" spans="6:8" x14ac:dyDescent="0.2">
      <c r="F697" s="24"/>
      <c r="H697" s="24"/>
    </row>
    <row r="698" spans="6:8" x14ac:dyDescent="0.2">
      <c r="F698" s="24"/>
      <c r="H698" s="24"/>
    </row>
    <row r="699" spans="6:8" x14ac:dyDescent="0.2">
      <c r="F699" s="24"/>
      <c r="H699" s="24"/>
    </row>
    <row r="700" spans="6:8" x14ac:dyDescent="0.2">
      <c r="F700" s="24"/>
      <c r="H700" s="24"/>
    </row>
    <row r="701" spans="6:8" x14ac:dyDescent="0.2">
      <c r="F701" s="24"/>
      <c r="H701" s="24"/>
    </row>
    <row r="702" spans="6:8" x14ac:dyDescent="0.2">
      <c r="F702" s="24"/>
      <c r="H702" s="24"/>
    </row>
    <row r="703" spans="6:8" x14ac:dyDescent="0.2">
      <c r="F703" s="24"/>
      <c r="H703" s="24"/>
    </row>
    <row r="704" spans="6:8" x14ac:dyDescent="0.2">
      <c r="F704" s="24"/>
      <c r="H704" s="24"/>
    </row>
    <row r="705" spans="6:8" x14ac:dyDescent="0.2">
      <c r="F705" s="24"/>
      <c r="H705" s="24"/>
    </row>
    <row r="706" spans="6:8" x14ac:dyDescent="0.2">
      <c r="F706" s="24"/>
      <c r="H706" s="24"/>
    </row>
    <row r="707" spans="6:8" x14ac:dyDescent="0.2">
      <c r="F707" s="24"/>
      <c r="H707" s="24"/>
    </row>
    <row r="708" spans="6:8" x14ac:dyDescent="0.2">
      <c r="F708" s="24"/>
      <c r="H708" s="24"/>
    </row>
    <row r="709" spans="6:8" x14ac:dyDescent="0.2">
      <c r="F709" s="24"/>
      <c r="H709" s="24"/>
    </row>
    <row r="710" spans="6:8" x14ac:dyDescent="0.2">
      <c r="F710" s="24"/>
      <c r="H710" s="24"/>
    </row>
    <row r="711" spans="6:8" x14ac:dyDescent="0.2">
      <c r="F711" s="24"/>
      <c r="H711" s="24"/>
    </row>
    <row r="712" spans="6:8" x14ac:dyDescent="0.2">
      <c r="F712" s="24"/>
      <c r="H712" s="24"/>
    </row>
    <row r="713" spans="6:8" x14ac:dyDescent="0.2">
      <c r="F713" s="24"/>
      <c r="H713" s="24"/>
    </row>
    <row r="714" spans="6:8" x14ac:dyDescent="0.2">
      <c r="F714" s="24"/>
      <c r="H714" s="24"/>
    </row>
    <row r="715" spans="6:8" x14ac:dyDescent="0.2">
      <c r="F715" s="24"/>
      <c r="H715" s="24"/>
    </row>
    <row r="716" spans="6:8" x14ac:dyDescent="0.2">
      <c r="F716" s="24"/>
      <c r="H716" s="24"/>
    </row>
    <row r="717" spans="6:8" x14ac:dyDescent="0.2">
      <c r="F717" s="24"/>
      <c r="H717" s="24"/>
    </row>
    <row r="718" spans="6:8" x14ac:dyDescent="0.2">
      <c r="F718" s="24"/>
      <c r="H718" s="24"/>
    </row>
    <row r="719" spans="6:8" x14ac:dyDescent="0.2">
      <c r="F719" s="24"/>
      <c r="H719" s="24"/>
    </row>
    <row r="720" spans="6:8" x14ac:dyDescent="0.2">
      <c r="F720" s="24"/>
      <c r="H720" s="24"/>
    </row>
    <row r="721" spans="6:8" x14ac:dyDescent="0.2">
      <c r="F721" s="24"/>
      <c r="H721" s="24"/>
    </row>
    <row r="722" spans="6:8" x14ac:dyDescent="0.2">
      <c r="F722" s="24"/>
      <c r="H722" s="24"/>
    </row>
    <row r="723" spans="6:8" x14ac:dyDescent="0.2">
      <c r="F723" s="24"/>
      <c r="H723" s="24"/>
    </row>
    <row r="724" spans="6:8" x14ac:dyDescent="0.2">
      <c r="F724" s="24"/>
      <c r="H724" s="24"/>
    </row>
    <row r="725" spans="6:8" x14ac:dyDescent="0.2">
      <c r="F725" s="24"/>
      <c r="H725" s="24"/>
    </row>
    <row r="726" spans="6:8" x14ac:dyDescent="0.2">
      <c r="F726" s="24"/>
      <c r="H726" s="24"/>
    </row>
    <row r="727" spans="6:8" x14ac:dyDescent="0.2">
      <c r="F727" s="24"/>
      <c r="H727" s="24"/>
    </row>
    <row r="728" spans="6:8" x14ac:dyDescent="0.2">
      <c r="F728" s="24"/>
      <c r="H728" s="24"/>
    </row>
    <row r="729" spans="6:8" x14ac:dyDescent="0.2">
      <c r="F729" s="24"/>
      <c r="H729" s="24"/>
    </row>
    <row r="730" spans="6:8" x14ac:dyDescent="0.2">
      <c r="F730" s="24"/>
      <c r="H730" s="24"/>
    </row>
    <row r="731" spans="6:8" x14ac:dyDescent="0.2">
      <c r="F731" s="24"/>
      <c r="H731" s="24"/>
    </row>
    <row r="732" spans="6:8" x14ac:dyDescent="0.2">
      <c r="F732" s="24"/>
      <c r="H732" s="24"/>
    </row>
    <row r="733" spans="6:8" x14ac:dyDescent="0.2">
      <c r="F733" s="24"/>
      <c r="H733" s="24"/>
    </row>
    <row r="734" spans="6:8" x14ac:dyDescent="0.2">
      <c r="F734" s="24"/>
      <c r="H734" s="24"/>
    </row>
    <row r="735" spans="6:8" x14ac:dyDescent="0.2">
      <c r="F735" s="24"/>
      <c r="H735" s="24"/>
    </row>
    <row r="736" spans="6:8" x14ac:dyDescent="0.2">
      <c r="F736" s="24"/>
      <c r="H736" s="24"/>
    </row>
    <row r="737" spans="6:8" x14ac:dyDescent="0.2">
      <c r="F737" s="24"/>
      <c r="H737" s="24"/>
    </row>
    <row r="738" spans="6:8" x14ac:dyDescent="0.2">
      <c r="F738" s="24"/>
      <c r="H738" s="24"/>
    </row>
    <row r="739" spans="6:8" x14ac:dyDescent="0.2">
      <c r="F739" s="24"/>
      <c r="H739" s="24"/>
    </row>
    <row r="740" spans="6:8" x14ac:dyDescent="0.2">
      <c r="F740" s="24"/>
      <c r="H740" s="24"/>
    </row>
    <row r="741" spans="6:8" x14ac:dyDescent="0.2">
      <c r="F741" s="24"/>
      <c r="H741" s="24"/>
    </row>
    <row r="742" spans="6:8" x14ac:dyDescent="0.2">
      <c r="F742" s="24"/>
      <c r="H742" s="24"/>
    </row>
    <row r="743" spans="6:8" x14ac:dyDescent="0.2">
      <c r="F743" s="24"/>
      <c r="H743" s="24"/>
    </row>
    <row r="744" spans="6:8" x14ac:dyDescent="0.2">
      <c r="F744" s="24"/>
      <c r="H744" s="24"/>
    </row>
    <row r="745" spans="6:8" x14ac:dyDescent="0.2">
      <c r="F745" s="24"/>
      <c r="H745" s="24"/>
    </row>
    <row r="746" spans="6:8" x14ac:dyDescent="0.2">
      <c r="F746" s="24"/>
      <c r="H746" s="24"/>
    </row>
    <row r="747" spans="6:8" x14ac:dyDescent="0.2">
      <c r="F747" s="24"/>
      <c r="H747" s="24"/>
    </row>
    <row r="748" spans="6:8" x14ac:dyDescent="0.2">
      <c r="F748" s="24"/>
      <c r="H748" s="24"/>
    </row>
    <row r="749" spans="6:8" x14ac:dyDescent="0.2">
      <c r="F749" s="24"/>
      <c r="H749" s="24"/>
    </row>
    <row r="750" spans="6:8" x14ac:dyDescent="0.2">
      <c r="F750" s="24"/>
      <c r="H750" s="24"/>
    </row>
    <row r="751" spans="6:8" x14ac:dyDescent="0.2">
      <c r="F751" s="24"/>
      <c r="H751" s="24"/>
    </row>
    <row r="752" spans="6:8" x14ac:dyDescent="0.2">
      <c r="F752" s="24"/>
      <c r="H752" s="24"/>
    </row>
    <row r="753" spans="6:8" x14ac:dyDescent="0.2">
      <c r="F753" s="24"/>
      <c r="H753" s="24"/>
    </row>
    <row r="754" spans="6:8" x14ac:dyDescent="0.2">
      <c r="F754" s="24"/>
      <c r="H754" s="24"/>
    </row>
    <row r="755" spans="6:8" x14ac:dyDescent="0.2">
      <c r="F755" s="24"/>
      <c r="H755" s="24"/>
    </row>
    <row r="756" spans="6:8" x14ac:dyDescent="0.2">
      <c r="F756" s="24"/>
      <c r="H756" s="24"/>
    </row>
    <row r="757" spans="6:8" x14ac:dyDescent="0.2">
      <c r="F757" s="24"/>
      <c r="H757" s="24"/>
    </row>
    <row r="758" spans="6:8" x14ac:dyDescent="0.2">
      <c r="F758" s="24"/>
      <c r="H758" s="24"/>
    </row>
    <row r="759" spans="6:8" x14ac:dyDescent="0.2">
      <c r="F759" s="24"/>
      <c r="H759" s="24"/>
    </row>
    <row r="760" spans="6:8" x14ac:dyDescent="0.2">
      <c r="F760" s="24"/>
      <c r="H760" s="24"/>
    </row>
    <row r="761" spans="6:8" x14ac:dyDescent="0.2">
      <c r="F761" s="24"/>
      <c r="H761" s="24"/>
    </row>
    <row r="762" spans="6:8" x14ac:dyDescent="0.2">
      <c r="F762" s="24"/>
      <c r="H762" s="24"/>
    </row>
    <row r="763" spans="6:8" x14ac:dyDescent="0.2">
      <c r="F763" s="24"/>
      <c r="H763" s="24"/>
    </row>
    <row r="764" spans="6:8" x14ac:dyDescent="0.2">
      <c r="F764" s="24"/>
      <c r="H764" s="24"/>
    </row>
    <row r="765" spans="6:8" x14ac:dyDescent="0.2">
      <c r="F765" s="24"/>
      <c r="H765" s="24"/>
    </row>
    <row r="766" spans="6:8" x14ac:dyDescent="0.2">
      <c r="F766" s="24"/>
      <c r="H766" s="24"/>
    </row>
    <row r="767" spans="6:8" x14ac:dyDescent="0.2">
      <c r="F767" s="24"/>
      <c r="H767" s="24"/>
    </row>
    <row r="768" spans="6:8" x14ac:dyDescent="0.2">
      <c r="F768" s="24"/>
      <c r="H768" s="24"/>
    </row>
    <row r="769" spans="6:8" x14ac:dyDescent="0.2">
      <c r="F769" s="24"/>
      <c r="H769" s="24"/>
    </row>
    <row r="770" spans="6:8" x14ac:dyDescent="0.2">
      <c r="F770" s="24"/>
      <c r="H770" s="24"/>
    </row>
    <row r="771" spans="6:8" x14ac:dyDescent="0.2">
      <c r="F771" s="24"/>
      <c r="H771" s="24"/>
    </row>
    <row r="772" spans="6:8" x14ac:dyDescent="0.2">
      <c r="F772" s="24"/>
      <c r="H772" s="24"/>
    </row>
    <row r="773" spans="6:8" x14ac:dyDescent="0.2">
      <c r="F773" s="24"/>
      <c r="H773" s="24"/>
    </row>
    <row r="774" spans="6:8" x14ac:dyDescent="0.2">
      <c r="F774" s="24"/>
      <c r="H774" s="24"/>
    </row>
    <row r="775" spans="6:8" x14ac:dyDescent="0.2">
      <c r="F775" s="24"/>
      <c r="H775" s="24"/>
    </row>
    <row r="776" spans="6:8" x14ac:dyDescent="0.2">
      <c r="F776" s="24"/>
      <c r="H776" s="24"/>
    </row>
    <row r="777" spans="6:8" x14ac:dyDescent="0.2">
      <c r="F777" s="24"/>
      <c r="H777" s="24"/>
    </row>
    <row r="778" spans="6:8" x14ac:dyDescent="0.2">
      <c r="F778" s="24"/>
      <c r="H778" s="24"/>
    </row>
    <row r="779" spans="6:8" x14ac:dyDescent="0.2">
      <c r="F779" s="24"/>
      <c r="H779" s="24"/>
    </row>
    <row r="780" spans="6:8" x14ac:dyDescent="0.2">
      <c r="F780" s="24"/>
      <c r="H780" s="24"/>
    </row>
    <row r="781" spans="6:8" x14ac:dyDescent="0.2">
      <c r="F781" s="24"/>
      <c r="H781" s="24"/>
    </row>
    <row r="782" spans="6:8" x14ac:dyDescent="0.2">
      <c r="F782" s="24"/>
      <c r="H782" s="24"/>
    </row>
    <row r="783" spans="6:8" x14ac:dyDescent="0.2">
      <c r="F783" s="24"/>
      <c r="H783" s="24"/>
    </row>
    <row r="784" spans="6:8" x14ac:dyDescent="0.2">
      <c r="F784" s="24"/>
      <c r="H784" s="24"/>
    </row>
    <row r="785" spans="6:8" x14ac:dyDescent="0.2">
      <c r="F785" s="24"/>
      <c r="H785" s="24"/>
    </row>
    <row r="786" spans="6:8" x14ac:dyDescent="0.2">
      <c r="F786" s="24"/>
      <c r="H786" s="24"/>
    </row>
    <row r="787" spans="6:8" x14ac:dyDescent="0.2">
      <c r="F787" s="24"/>
      <c r="H787" s="24"/>
    </row>
    <row r="788" spans="6:8" x14ac:dyDescent="0.2">
      <c r="F788" s="24"/>
      <c r="H788" s="24"/>
    </row>
    <row r="789" spans="6:8" x14ac:dyDescent="0.2">
      <c r="F789" s="24"/>
      <c r="H789" s="24"/>
    </row>
    <row r="790" spans="6:8" x14ac:dyDescent="0.2">
      <c r="F790" s="24"/>
      <c r="H790" s="24"/>
    </row>
    <row r="791" spans="6:8" x14ac:dyDescent="0.2">
      <c r="F791" s="24"/>
      <c r="H791" s="24"/>
    </row>
    <row r="792" spans="6:8" x14ac:dyDescent="0.2">
      <c r="F792" s="24"/>
      <c r="H792" s="24"/>
    </row>
    <row r="793" spans="6:8" x14ac:dyDescent="0.2">
      <c r="F793" s="24"/>
      <c r="H793" s="24"/>
    </row>
    <row r="794" spans="6:8" x14ac:dyDescent="0.2">
      <c r="F794" s="24"/>
      <c r="H794" s="24"/>
    </row>
    <row r="795" spans="6:8" x14ac:dyDescent="0.2">
      <c r="F795" s="24"/>
      <c r="H795" s="24"/>
    </row>
    <row r="796" spans="6:8" x14ac:dyDescent="0.2">
      <c r="F796" s="24"/>
      <c r="H796" s="24"/>
    </row>
    <row r="797" spans="6:8" x14ac:dyDescent="0.2">
      <c r="F797" s="24"/>
      <c r="H797" s="24"/>
    </row>
    <row r="798" spans="6:8" x14ac:dyDescent="0.2">
      <c r="F798" s="24"/>
      <c r="H798" s="24"/>
    </row>
    <row r="799" spans="6:8" x14ac:dyDescent="0.2">
      <c r="F799" s="24"/>
      <c r="H799" s="24"/>
    </row>
    <row r="800" spans="6:8" x14ac:dyDescent="0.2">
      <c r="F800" s="24"/>
      <c r="H800" s="24"/>
    </row>
    <row r="801" spans="6:8" x14ac:dyDescent="0.2">
      <c r="F801" s="24"/>
      <c r="H801" s="24"/>
    </row>
    <row r="802" spans="6:8" x14ac:dyDescent="0.2">
      <c r="F802" s="24"/>
      <c r="H802" s="24"/>
    </row>
    <row r="803" spans="6:8" x14ac:dyDescent="0.2">
      <c r="F803" s="24"/>
      <c r="H803" s="24"/>
    </row>
    <row r="804" spans="6:8" x14ac:dyDescent="0.2">
      <c r="F804" s="24"/>
      <c r="H804" s="24"/>
    </row>
    <row r="805" spans="6:8" x14ac:dyDescent="0.2">
      <c r="F805" s="24"/>
      <c r="H805" s="24"/>
    </row>
    <row r="806" spans="6:8" x14ac:dyDescent="0.2">
      <c r="F806" s="24"/>
      <c r="H806" s="24"/>
    </row>
    <row r="807" spans="6:8" x14ac:dyDescent="0.2">
      <c r="F807" s="24"/>
      <c r="H807" s="24"/>
    </row>
    <row r="808" spans="6:8" x14ac:dyDescent="0.2">
      <c r="F808" s="24"/>
      <c r="H808" s="24"/>
    </row>
    <row r="809" spans="6:8" x14ac:dyDescent="0.2">
      <c r="F809" s="24"/>
      <c r="H809" s="24"/>
    </row>
    <row r="810" spans="6:8" x14ac:dyDescent="0.2">
      <c r="F810" s="24"/>
      <c r="H810" s="24"/>
    </row>
    <row r="811" spans="6:8" x14ac:dyDescent="0.2">
      <c r="F811" s="24"/>
      <c r="H811" s="24"/>
    </row>
    <row r="812" spans="6:8" x14ac:dyDescent="0.2">
      <c r="F812" s="24"/>
      <c r="H812" s="24"/>
    </row>
    <row r="813" spans="6:8" x14ac:dyDescent="0.2">
      <c r="F813" s="24"/>
      <c r="H813" s="24"/>
    </row>
    <row r="814" spans="6:8" x14ac:dyDescent="0.2">
      <c r="F814" s="24"/>
      <c r="H814" s="24"/>
    </row>
    <row r="815" spans="6:8" x14ac:dyDescent="0.2">
      <c r="F815" s="24"/>
      <c r="H815" s="24"/>
    </row>
    <row r="816" spans="6:8" x14ac:dyDescent="0.2">
      <c r="F816" s="24"/>
      <c r="H816" s="24"/>
    </row>
    <row r="817" spans="6:8" x14ac:dyDescent="0.2">
      <c r="F817" s="24"/>
      <c r="H817" s="24"/>
    </row>
    <row r="818" spans="6:8" x14ac:dyDescent="0.2">
      <c r="F818" s="24"/>
      <c r="H818" s="24"/>
    </row>
    <row r="819" spans="6:8" x14ac:dyDescent="0.2">
      <c r="F819" s="24"/>
      <c r="H819" s="24"/>
    </row>
    <row r="820" spans="6:8" x14ac:dyDescent="0.2">
      <c r="F820" s="24"/>
      <c r="H820" s="24"/>
    </row>
    <row r="821" spans="6:8" x14ac:dyDescent="0.2">
      <c r="F821" s="24"/>
      <c r="H821" s="24"/>
    </row>
    <row r="822" spans="6:8" x14ac:dyDescent="0.2">
      <c r="F822" s="24"/>
      <c r="H822" s="24"/>
    </row>
    <row r="823" spans="6:8" x14ac:dyDescent="0.2">
      <c r="F823" s="24"/>
      <c r="H823" s="24"/>
    </row>
    <row r="824" spans="6:8" x14ac:dyDescent="0.2">
      <c r="F824" s="24"/>
      <c r="H824" s="24"/>
    </row>
    <row r="825" spans="6:8" x14ac:dyDescent="0.2">
      <c r="F825" s="24"/>
      <c r="H825" s="24"/>
    </row>
    <row r="826" spans="6:8" x14ac:dyDescent="0.2">
      <c r="F826" s="24"/>
      <c r="H826" s="24"/>
    </row>
    <row r="827" spans="6:8" x14ac:dyDescent="0.2">
      <c r="F827" s="24"/>
      <c r="H827" s="24"/>
    </row>
    <row r="828" spans="6:8" x14ac:dyDescent="0.2">
      <c r="F828" s="24"/>
      <c r="H828" s="24"/>
    </row>
    <row r="829" spans="6:8" x14ac:dyDescent="0.2">
      <c r="F829" s="24"/>
      <c r="H829" s="24"/>
    </row>
    <row r="830" spans="6:8" x14ac:dyDescent="0.2">
      <c r="F830" s="24"/>
      <c r="H830" s="24"/>
    </row>
    <row r="831" spans="6:8" x14ac:dyDescent="0.2">
      <c r="F831" s="24"/>
      <c r="H831" s="24"/>
    </row>
    <row r="832" spans="6:8" x14ac:dyDescent="0.2">
      <c r="F832" s="24"/>
      <c r="H832" s="24"/>
    </row>
    <row r="833" spans="6:8" x14ac:dyDescent="0.2">
      <c r="F833" s="24"/>
      <c r="H833" s="24"/>
    </row>
    <row r="834" spans="6:8" x14ac:dyDescent="0.2">
      <c r="F834" s="24"/>
      <c r="H834" s="24"/>
    </row>
    <row r="835" spans="6:8" x14ac:dyDescent="0.2">
      <c r="F835" s="24"/>
      <c r="H835" s="24"/>
    </row>
    <row r="836" spans="6:8" x14ac:dyDescent="0.2">
      <c r="F836" s="24"/>
      <c r="H836" s="24"/>
    </row>
    <row r="837" spans="6:8" x14ac:dyDescent="0.2">
      <c r="F837" s="24"/>
      <c r="H837" s="24"/>
    </row>
    <row r="838" spans="6:8" x14ac:dyDescent="0.2">
      <c r="F838" s="24"/>
      <c r="H838" s="24"/>
    </row>
    <row r="839" spans="6:8" x14ac:dyDescent="0.2">
      <c r="F839" s="24"/>
      <c r="H839" s="24"/>
    </row>
    <row r="840" spans="6:8" x14ac:dyDescent="0.2">
      <c r="F840" s="24"/>
      <c r="H840" s="24"/>
    </row>
    <row r="841" spans="6:8" x14ac:dyDescent="0.2">
      <c r="F841" s="24"/>
      <c r="H841" s="24"/>
    </row>
    <row r="842" spans="6:8" x14ac:dyDescent="0.2">
      <c r="F842" s="24"/>
      <c r="H842" s="24"/>
    </row>
    <row r="843" spans="6:8" x14ac:dyDescent="0.2">
      <c r="F843" s="24"/>
      <c r="H843" s="24"/>
    </row>
    <row r="844" spans="6:8" x14ac:dyDescent="0.2">
      <c r="F844" s="24"/>
      <c r="H844" s="24"/>
    </row>
    <row r="845" spans="6:8" x14ac:dyDescent="0.2">
      <c r="F845" s="24"/>
      <c r="H845" s="24"/>
    </row>
    <row r="846" spans="6:8" x14ac:dyDescent="0.2">
      <c r="F846" s="24"/>
      <c r="H846" s="24"/>
    </row>
    <row r="847" spans="6:8" x14ac:dyDescent="0.2">
      <c r="F847" s="24"/>
      <c r="H847" s="24"/>
    </row>
    <row r="848" spans="6:8" x14ac:dyDescent="0.2">
      <c r="F848" s="24"/>
      <c r="H848" s="24"/>
    </row>
    <row r="849" spans="6:8" x14ac:dyDescent="0.2">
      <c r="F849" s="24"/>
      <c r="H849" s="24"/>
    </row>
    <row r="850" spans="6:8" x14ac:dyDescent="0.2">
      <c r="F850" s="24"/>
      <c r="H850" s="24"/>
    </row>
    <row r="851" spans="6:8" x14ac:dyDescent="0.2">
      <c r="F851" s="24"/>
      <c r="H851" s="24"/>
    </row>
    <row r="852" spans="6:8" x14ac:dyDescent="0.2">
      <c r="F852" s="24"/>
      <c r="H852" s="24"/>
    </row>
    <row r="853" spans="6:8" x14ac:dyDescent="0.2">
      <c r="F853" s="24"/>
      <c r="H853" s="24"/>
    </row>
    <row r="854" spans="6:8" x14ac:dyDescent="0.2">
      <c r="F854" s="24"/>
      <c r="H854" s="24"/>
    </row>
    <row r="855" spans="6:8" x14ac:dyDescent="0.2">
      <c r="F855" s="24"/>
      <c r="H855" s="24"/>
    </row>
    <row r="856" spans="6:8" x14ac:dyDescent="0.2">
      <c r="F856" s="24"/>
      <c r="H856" s="24"/>
    </row>
    <row r="857" spans="6:8" x14ac:dyDescent="0.2">
      <c r="F857" s="24"/>
      <c r="H857" s="24"/>
    </row>
    <row r="858" spans="6:8" x14ac:dyDescent="0.2">
      <c r="F858" s="24"/>
      <c r="H858" s="24"/>
    </row>
    <row r="859" spans="6:8" x14ac:dyDescent="0.2">
      <c r="F859" s="24"/>
      <c r="H859" s="24"/>
    </row>
    <row r="860" spans="6:8" x14ac:dyDescent="0.2">
      <c r="F860" s="24"/>
      <c r="H860" s="24"/>
    </row>
    <row r="861" spans="6:8" x14ac:dyDescent="0.2">
      <c r="F861" s="24"/>
      <c r="H861" s="24"/>
    </row>
    <row r="862" spans="6:8" x14ac:dyDescent="0.2">
      <c r="F862" s="24"/>
      <c r="H862" s="24"/>
    </row>
    <row r="863" spans="6:8" x14ac:dyDescent="0.2">
      <c r="F863" s="24"/>
      <c r="H863" s="24"/>
    </row>
    <row r="864" spans="6:8" x14ac:dyDescent="0.2">
      <c r="F864" s="24"/>
      <c r="H864" s="24"/>
    </row>
    <row r="865" spans="6:8" x14ac:dyDescent="0.2">
      <c r="F865" s="24"/>
      <c r="H865" s="24"/>
    </row>
    <row r="866" spans="6:8" x14ac:dyDescent="0.2">
      <c r="F866" s="24"/>
      <c r="H866" s="24"/>
    </row>
    <row r="867" spans="6:8" x14ac:dyDescent="0.2">
      <c r="F867" s="24"/>
      <c r="H867" s="24"/>
    </row>
    <row r="868" spans="6:8" x14ac:dyDescent="0.2">
      <c r="F868" s="24"/>
      <c r="H868" s="24"/>
    </row>
    <row r="869" spans="6:8" x14ac:dyDescent="0.2">
      <c r="F869" s="24"/>
      <c r="H869" s="24"/>
    </row>
    <row r="870" spans="6:8" x14ac:dyDescent="0.2">
      <c r="F870" s="24"/>
      <c r="H870" s="24"/>
    </row>
    <row r="871" spans="6:8" x14ac:dyDescent="0.2">
      <c r="F871" s="24"/>
      <c r="H871" s="24"/>
    </row>
    <row r="872" spans="6:8" x14ac:dyDescent="0.2">
      <c r="F872" s="24"/>
      <c r="H872" s="24"/>
    </row>
    <row r="873" spans="6:8" x14ac:dyDescent="0.2">
      <c r="F873" s="24"/>
      <c r="H873" s="24"/>
    </row>
    <row r="874" spans="6:8" x14ac:dyDescent="0.2">
      <c r="F874" s="24"/>
      <c r="H874" s="24"/>
    </row>
    <row r="875" spans="6:8" x14ac:dyDescent="0.2">
      <c r="F875" s="24"/>
      <c r="H875" s="24"/>
    </row>
    <row r="876" spans="6:8" x14ac:dyDescent="0.2">
      <c r="F876" s="24"/>
      <c r="H876" s="24"/>
    </row>
    <row r="877" spans="6:8" x14ac:dyDescent="0.2">
      <c r="F877" s="24"/>
      <c r="H877" s="24"/>
    </row>
    <row r="878" spans="6:8" x14ac:dyDescent="0.2">
      <c r="F878" s="24"/>
      <c r="H878" s="24"/>
    </row>
    <row r="879" spans="6:8" x14ac:dyDescent="0.2">
      <c r="F879" s="24"/>
      <c r="H879" s="24"/>
    </row>
    <row r="880" spans="6:8" x14ac:dyDescent="0.2">
      <c r="F880" s="24"/>
      <c r="H880" s="24"/>
    </row>
    <row r="881" spans="6:8" x14ac:dyDescent="0.2">
      <c r="F881" s="24"/>
      <c r="H881" s="24"/>
    </row>
    <row r="882" spans="6:8" x14ac:dyDescent="0.2">
      <c r="F882" s="24"/>
      <c r="H882" s="24"/>
    </row>
    <row r="883" spans="6:8" x14ac:dyDescent="0.2">
      <c r="F883" s="24"/>
      <c r="H883" s="24"/>
    </row>
    <row r="884" spans="6:8" x14ac:dyDescent="0.2">
      <c r="F884" s="24"/>
      <c r="H884" s="24"/>
    </row>
    <row r="885" spans="6:8" x14ac:dyDescent="0.2">
      <c r="F885" s="24"/>
      <c r="H885" s="24"/>
    </row>
    <row r="886" spans="6:8" x14ac:dyDescent="0.2">
      <c r="F886" s="24"/>
      <c r="H886" s="24"/>
    </row>
    <row r="887" spans="6:8" x14ac:dyDescent="0.2">
      <c r="F887" s="24"/>
      <c r="H887" s="24"/>
    </row>
    <row r="888" spans="6:8" x14ac:dyDescent="0.2">
      <c r="F888" s="24"/>
      <c r="H888" s="24"/>
    </row>
    <row r="889" spans="6:8" x14ac:dyDescent="0.2">
      <c r="F889" s="24"/>
      <c r="H889" s="24"/>
    </row>
    <row r="890" spans="6:8" x14ac:dyDescent="0.2">
      <c r="F890" s="24"/>
      <c r="H890" s="24"/>
    </row>
    <row r="891" spans="6:8" x14ac:dyDescent="0.2">
      <c r="F891" s="24"/>
      <c r="H891" s="24"/>
    </row>
    <row r="892" spans="6:8" x14ac:dyDescent="0.2">
      <c r="F892" s="24"/>
      <c r="H892" s="24"/>
    </row>
    <row r="893" spans="6:8" x14ac:dyDescent="0.2">
      <c r="F893" s="24"/>
      <c r="H893" s="24"/>
    </row>
    <row r="894" spans="6:8" x14ac:dyDescent="0.2">
      <c r="F894" s="24"/>
      <c r="H894" s="24"/>
    </row>
    <row r="895" spans="6:8" x14ac:dyDescent="0.2">
      <c r="F895" s="24"/>
      <c r="H895" s="24"/>
    </row>
    <row r="896" spans="6:8" x14ac:dyDescent="0.2">
      <c r="F896" s="24"/>
      <c r="H896" s="24"/>
    </row>
    <row r="897" spans="6:8" x14ac:dyDescent="0.2">
      <c r="F897" s="24"/>
      <c r="H897" s="24"/>
    </row>
    <row r="898" spans="6:8" x14ac:dyDescent="0.2">
      <c r="F898" s="24"/>
      <c r="H898" s="24"/>
    </row>
    <row r="899" spans="6:8" x14ac:dyDescent="0.2">
      <c r="F899" s="24"/>
      <c r="H899" s="24"/>
    </row>
    <row r="900" spans="6:8" x14ac:dyDescent="0.2">
      <c r="F900" s="24"/>
      <c r="H900" s="24"/>
    </row>
    <row r="901" spans="6:8" x14ac:dyDescent="0.2">
      <c r="F901" s="24"/>
      <c r="H901" s="24"/>
    </row>
    <row r="902" spans="6:8" x14ac:dyDescent="0.2">
      <c r="F902" s="24"/>
      <c r="H902" s="24"/>
    </row>
    <row r="903" spans="6:8" x14ac:dyDescent="0.2">
      <c r="F903" s="24"/>
      <c r="H903" s="24"/>
    </row>
    <row r="904" spans="6:8" x14ac:dyDescent="0.2">
      <c r="F904" s="24"/>
      <c r="H904" s="24"/>
    </row>
    <row r="905" spans="6:8" x14ac:dyDescent="0.2">
      <c r="F905" s="24"/>
      <c r="H905" s="24"/>
    </row>
    <row r="906" spans="6:8" x14ac:dyDescent="0.2">
      <c r="F906" s="24"/>
      <c r="H906" s="24"/>
    </row>
    <row r="907" spans="6:8" x14ac:dyDescent="0.2">
      <c r="F907" s="24"/>
      <c r="H907" s="24"/>
    </row>
    <row r="908" spans="6:8" x14ac:dyDescent="0.2">
      <c r="F908" s="24"/>
      <c r="H908" s="24"/>
    </row>
    <row r="909" spans="6:8" x14ac:dyDescent="0.2">
      <c r="F909" s="24"/>
      <c r="H909" s="24"/>
    </row>
    <row r="910" spans="6:8" x14ac:dyDescent="0.2">
      <c r="F910" s="24"/>
      <c r="H910" s="24"/>
    </row>
    <row r="911" spans="6:8" x14ac:dyDescent="0.2">
      <c r="F911" s="24"/>
      <c r="H911" s="24"/>
    </row>
    <row r="912" spans="6:8" x14ac:dyDescent="0.2">
      <c r="F912" s="24"/>
      <c r="H912" s="24"/>
    </row>
    <row r="913" spans="6:8" x14ac:dyDescent="0.2">
      <c r="F913" s="24"/>
      <c r="H913" s="24"/>
    </row>
    <row r="914" spans="6:8" x14ac:dyDescent="0.2">
      <c r="F914" s="24"/>
      <c r="H914" s="24"/>
    </row>
    <row r="915" spans="6:8" x14ac:dyDescent="0.2">
      <c r="F915" s="24"/>
      <c r="H915" s="24"/>
    </row>
    <row r="916" spans="6:8" x14ac:dyDescent="0.2">
      <c r="F916" s="24"/>
      <c r="H916" s="24"/>
    </row>
    <row r="917" spans="6:8" x14ac:dyDescent="0.2">
      <c r="F917" s="24"/>
      <c r="H917" s="24"/>
    </row>
    <row r="918" spans="6:8" x14ac:dyDescent="0.2">
      <c r="F918" s="24"/>
      <c r="H918" s="24"/>
    </row>
    <row r="919" spans="6:8" x14ac:dyDescent="0.2">
      <c r="F919" s="24"/>
      <c r="H919" s="24"/>
    </row>
    <row r="920" spans="6:8" x14ac:dyDescent="0.2">
      <c r="F920" s="24"/>
      <c r="H920" s="24"/>
    </row>
    <row r="921" spans="6:8" x14ac:dyDescent="0.2">
      <c r="F921" s="24"/>
      <c r="H921" s="24"/>
    </row>
    <row r="922" spans="6:8" x14ac:dyDescent="0.2">
      <c r="F922" s="24"/>
      <c r="H922" s="24"/>
    </row>
    <row r="923" spans="6:8" x14ac:dyDescent="0.2">
      <c r="F923" s="24"/>
      <c r="H923" s="24"/>
    </row>
    <row r="924" spans="6:8" x14ac:dyDescent="0.2">
      <c r="F924" s="24"/>
      <c r="H924" s="24"/>
    </row>
    <row r="925" spans="6:8" x14ac:dyDescent="0.2">
      <c r="F925" s="24"/>
      <c r="H925" s="24"/>
    </row>
    <row r="926" spans="6:8" x14ac:dyDescent="0.2">
      <c r="F926" s="24"/>
      <c r="H926" s="24"/>
    </row>
    <row r="927" spans="6:8" x14ac:dyDescent="0.2">
      <c r="F927" s="24"/>
      <c r="H927" s="24"/>
    </row>
    <row r="928" spans="6:8" x14ac:dyDescent="0.2">
      <c r="F928" s="24"/>
      <c r="H928" s="24"/>
    </row>
    <row r="929" spans="6:8" x14ac:dyDescent="0.2">
      <c r="F929" s="24"/>
      <c r="H929" s="24"/>
    </row>
    <row r="930" spans="6:8" x14ac:dyDescent="0.2">
      <c r="F930" s="24"/>
      <c r="H930" s="24"/>
    </row>
    <row r="931" spans="6:8" x14ac:dyDescent="0.2">
      <c r="F931" s="24"/>
      <c r="H931" s="24"/>
    </row>
    <row r="932" spans="6:8" x14ac:dyDescent="0.2">
      <c r="F932" s="24"/>
      <c r="H932" s="24"/>
    </row>
    <row r="933" spans="6:8" x14ac:dyDescent="0.2">
      <c r="F933" s="24"/>
      <c r="H933" s="24"/>
    </row>
    <row r="934" spans="6:8" x14ac:dyDescent="0.2">
      <c r="F934" s="24"/>
      <c r="H934" s="24"/>
    </row>
    <row r="935" spans="6:8" x14ac:dyDescent="0.2">
      <c r="F935" s="24"/>
      <c r="H935" s="24"/>
    </row>
    <row r="936" spans="6:8" x14ac:dyDescent="0.2">
      <c r="F936" s="24"/>
      <c r="H936" s="24"/>
    </row>
    <row r="937" spans="6:8" x14ac:dyDescent="0.2">
      <c r="F937" s="24"/>
      <c r="H937" s="24"/>
    </row>
    <row r="938" spans="6:8" x14ac:dyDescent="0.2">
      <c r="F938" s="24"/>
      <c r="H938" s="24"/>
    </row>
    <row r="939" spans="6:8" x14ac:dyDescent="0.2">
      <c r="F939" s="24"/>
      <c r="H939" s="24"/>
    </row>
    <row r="940" spans="6:8" x14ac:dyDescent="0.2">
      <c r="F940" s="24"/>
      <c r="H940" s="24"/>
    </row>
    <row r="941" spans="6:8" x14ac:dyDescent="0.2">
      <c r="F941" s="24"/>
      <c r="H941" s="24"/>
    </row>
    <row r="942" spans="6:8" x14ac:dyDescent="0.2">
      <c r="F942" s="24"/>
      <c r="H942" s="24"/>
    </row>
    <row r="943" spans="6:8" x14ac:dyDescent="0.2">
      <c r="F943" s="24"/>
      <c r="H943" s="24"/>
    </row>
    <row r="944" spans="6:8" x14ac:dyDescent="0.2">
      <c r="F944" s="24"/>
      <c r="H944" s="24"/>
    </row>
    <row r="945" spans="6:8" x14ac:dyDescent="0.2">
      <c r="F945" s="24"/>
      <c r="H945" s="24"/>
    </row>
    <row r="946" spans="6:8" x14ac:dyDescent="0.2">
      <c r="F946" s="24"/>
      <c r="H946" s="24"/>
    </row>
    <row r="947" spans="6:8" x14ac:dyDescent="0.2">
      <c r="F947" s="24"/>
      <c r="H947" s="24"/>
    </row>
    <row r="948" spans="6:8" x14ac:dyDescent="0.2">
      <c r="F948" s="24"/>
      <c r="H948" s="24"/>
    </row>
    <row r="949" spans="6:8" x14ac:dyDescent="0.2">
      <c r="F949" s="24"/>
      <c r="H949" s="24"/>
    </row>
    <row r="950" spans="6:8" x14ac:dyDescent="0.2">
      <c r="F950" s="24"/>
      <c r="H950" s="24"/>
    </row>
    <row r="951" spans="6:8" x14ac:dyDescent="0.2">
      <c r="F951" s="24"/>
      <c r="H951" s="24"/>
    </row>
    <row r="952" spans="6:8" x14ac:dyDescent="0.2">
      <c r="F952" s="24"/>
      <c r="H952" s="24"/>
    </row>
    <row r="953" spans="6:8" x14ac:dyDescent="0.2">
      <c r="F953" s="24"/>
      <c r="H953" s="24"/>
    </row>
    <row r="954" spans="6:8" x14ac:dyDescent="0.2">
      <c r="F954" s="24"/>
      <c r="H954" s="24"/>
    </row>
    <row r="955" spans="6:8" x14ac:dyDescent="0.2">
      <c r="F955" s="24"/>
      <c r="H955" s="24"/>
    </row>
    <row r="956" spans="6:8" x14ac:dyDescent="0.2">
      <c r="F956" s="24"/>
      <c r="H956" s="24"/>
    </row>
    <row r="957" spans="6:8" x14ac:dyDescent="0.2">
      <c r="F957" s="24"/>
      <c r="H957" s="24"/>
    </row>
    <row r="958" spans="6:8" x14ac:dyDescent="0.2">
      <c r="F958" s="24"/>
      <c r="H958" s="24"/>
    </row>
    <row r="959" spans="6:8" x14ac:dyDescent="0.2">
      <c r="F959" s="24"/>
      <c r="H959" s="24"/>
    </row>
    <row r="960" spans="6:8" x14ac:dyDescent="0.2">
      <c r="F960" s="24"/>
      <c r="H960" s="24"/>
    </row>
    <row r="961" spans="6:8" x14ac:dyDescent="0.2">
      <c r="F961" s="24"/>
      <c r="H961" s="24"/>
    </row>
    <row r="962" spans="6:8" x14ac:dyDescent="0.2">
      <c r="F962" s="24"/>
      <c r="H962" s="24"/>
    </row>
    <row r="963" spans="6:8" x14ac:dyDescent="0.2">
      <c r="F963" s="24"/>
      <c r="H963" s="24"/>
    </row>
    <row r="964" spans="6:8" x14ac:dyDescent="0.2">
      <c r="F964" s="24"/>
      <c r="H964" s="24"/>
    </row>
    <row r="965" spans="6:8" x14ac:dyDescent="0.2">
      <c r="F965" s="24"/>
      <c r="H965" s="24"/>
    </row>
    <row r="966" spans="6:8" x14ac:dyDescent="0.2">
      <c r="F966" s="24"/>
      <c r="H966" s="24"/>
    </row>
    <row r="967" spans="6:8" x14ac:dyDescent="0.2">
      <c r="F967" s="24"/>
      <c r="H967" s="24"/>
    </row>
    <row r="968" spans="6:8" x14ac:dyDescent="0.2">
      <c r="F968" s="24"/>
      <c r="H968" s="24"/>
    </row>
    <row r="969" spans="6:8" x14ac:dyDescent="0.2">
      <c r="F969" s="24"/>
      <c r="H969" s="24"/>
    </row>
    <row r="970" spans="6:8" x14ac:dyDescent="0.2">
      <c r="F970" s="24"/>
      <c r="H970" s="24"/>
    </row>
    <row r="971" spans="6:8" x14ac:dyDescent="0.2">
      <c r="F971" s="24"/>
      <c r="H971" s="24"/>
    </row>
    <row r="972" spans="6:8" x14ac:dyDescent="0.2">
      <c r="F972" s="24"/>
      <c r="H972" s="24"/>
    </row>
    <row r="973" spans="6:8" x14ac:dyDescent="0.2">
      <c r="F973" s="24"/>
      <c r="H973" s="24"/>
    </row>
    <row r="974" spans="6:8" x14ac:dyDescent="0.2">
      <c r="F974" s="24"/>
      <c r="H974" s="24"/>
    </row>
    <row r="975" spans="6:8" x14ac:dyDescent="0.2">
      <c r="F975" s="24"/>
      <c r="H975" s="24"/>
    </row>
    <row r="976" spans="6:8" x14ac:dyDescent="0.2">
      <c r="F976" s="24"/>
      <c r="H976" s="24"/>
    </row>
    <row r="977" spans="6:8" x14ac:dyDescent="0.2">
      <c r="F977" s="24"/>
      <c r="H977" s="24"/>
    </row>
    <row r="978" spans="6:8" x14ac:dyDescent="0.2">
      <c r="F978" s="24"/>
      <c r="H978" s="24"/>
    </row>
    <row r="979" spans="6:8" x14ac:dyDescent="0.2">
      <c r="F979" s="24"/>
      <c r="H979" s="24"/>
    </row>
    <row r="980" spans="6:8" x14ac:dyDescent="0.2">
      <c r="F980" s="24"/>
      <c r="H980" s="24"/>
    </row>
    <row r="981" spans="6:8" x14ac:dyDescent="0.2">
      <c r="F981" s="24"/>
      <c r="H981" s="24"/>
    </row>
    <row r="982" spans="6:8" x14ac:dyDescent="0.2">
      <c r="F982" s="24"/>
      <c r="H982" s="24"/>
    </row>
    <row r="983" spans="6:8" x14ac:dyDescent="0.2">
      <c r="F983" s="24"/>
      <c r="H983" s="24"/>
    </row>
    <row r="984" spans="6:8" x14ac:dyDescent="0.2">
      <c r="F984" s="24"/>
      <c r="H984" s="24"/>
    </row>
    <row r="985" spans="6:8" x14ac:dyDescent="0.2">
      <c r="F985" s="24"/>
      <c r="H985" s="24"/>
    </row>
    <row r="986" spans="6:8" x14ac:dyDescent="0.2">
      <c r="F986" s="24"/>
      <c r="H986" s="24"/>
    </row>
    <row r="987" spans="6:8" x14ac:dyDescent="0.2">
      <c r="F987" s="24"/>
      <c r="H987" s="24"/>
    </row>
    <row r="988" spans="6:8" x14ac:dyDescent="0.2">
      <c r="F988" s="24"/>
      <c r="H988" s="24"/>
    </row>
    <row r="989" spans="6:8" x14ac:dyDescent="0.2">
      <c r="F989" s="24"/>
      <c r="H989" s="24"/>
    </row>
    <row r="990" spans="6:8" x14ac:dyDescent="0.2">
      <c r="F990" s="24"/>
      <c r="H990" s="24"/>
    </row>
    <row r="991" spans="6:8" x14ac:dyDescent="0.2">
      <c r="F991" s="24"/>
      <c r="H991" s="24"/>
    </row>
    <row r="992" spans="6:8" x14ac:dyDescent="0.2">
      <c r="F992" s="24"/>
      <c r="H992" s="24"/>
    </row>
    <row r="993" spans="6:8" x14ac:dyDescent="0.2">
      <c r="F993" s="24"/>
      <c r="H993" s="24"/>
    </row>
    <row r="994" spans="6:8" x14ac:dyDescent="0.2">
      <c r="F994" s="24"/>
      <c r="H994" s="24"/>
    </row>
    <row r="995" spans="6:8" x14ac:dyDescent="0.2">
      <c r="F995" s="24"/>
      <c r="H995" s="24"/>
    </row>
    <row r="996" spans="6:8" x14ac:dyDescent="0.2">
      <c r="F996" s="24"/>
      <c r="H996" s="24"/>
    </row>
    <row r="997" spans="6:8" x14ac:dyDescent="0.2">
      <c r="F997" s="24"/>
      <c r="H997" s="24"/>
    </row>
    <row r="998" spans="6:8" x14ac:dyDescent="0.2">
      <c r="F998" s="24"/>
      <c r="H998" s="24"/>
    </row>
    <row r="999" spans="6:8" x14ac:dyDescent="0.2">
      <c r="F999" s="24"/>
      <c r="H999" s="24"/>
    </row>
    <row r="1000" spans="6:8" x14ac:dyDescent="0.2">
      <c r="F1000" s="24"/>
      <c r="H1000" s="24"/>
    </row>
    <row r="1001" spans="6:8" x14ac:dyDescent="0.2">
      <c r="F1001" s="24"/>
      <c r="H1001" s="24"/>
    </row>
    <row r="1002" spans="6:8" x14ac:dyDescent="0.2">
      <c r="F1002" s="24"/>
      <c r="H1002" s="24"/>
    </row>
    <row r="1003" spans="6:8" x14ac:dyDescent="0.2">
      <c r="F1003" s="24"/>
      <c r="H1003" s="24"/>
    </row>
    <row r="1004" spans="6:8" x14ac:dyDescent="0.2">
      <c r="F1004" s="24"/>
      <c r="H1004" s="24"/>
    </row>
    <row r="1005" spans="6:8" x14ac:dyDescent="0.2">
      <c r="F1005" s="24"/>
      <c r="H1005" s="24"/>
    </row>
    <row r="1006" spans="6:8" x14ac:dyDescent="0.2">
      <c r="F1006" s="24"/>
      <c r="H1006" s="24"/>
    </row>
    <row r="1007" spans="6:8" x14ac:dyDescent="0.2">
      <c r="F1007" s="24"/>
      <c r="H1007" s="24"/>
    </row>
    <row r="1008" spans="6:8" x14ac:dyDescent="0.2">
      <c r="F1008" s="24"/>
      <c r="H1008" s="24"/>
    </row>
    <row r="1009" spans="6:8" x14ac:dyDescent="0.2">
      <c r="F1009" s="24"/>
      <c r="H1009" s="24"/>
    </row>
    <row r="1010" spans="6:8" x14ac:dyDescent="0.2">
      <c r="F1010" s="24"/>
      <c r="H1010" s="24"/>
    </row>
    <row r="1011" spans="6:8" x14ac:dyDescent="0.2">
      <c r="F1011" s="24"/>
      <c r="H1011" s="24"/>
    </row>
    <row r="1012" spans="6:8" x14ac:dyDescent="0.2">
      <c r="F1012" s="24"/>
      <c r="H1012" s="24"/>
    </row>
    <row r="1013" spans="6:8" x14ac:dyDescent="0.2">
      <c r="F1013" s="24"/>
      <c r="H1013" s="24"/>
    </row>
    <row r="1014" spans="6:8" x14ac:dyDescent="0.2">
      <c r="F1014" s="24"/>
      <c r="H1014" s="24"/>
    </row>
    <row r="1015" spans="6:8" x14ac:dyDescent="0.2">
      <c r="F1015" s="24"/>
      <c r="H1015" s="24"/>
    </row>
    <row r="1016" spans="6:8" x14ac:dyDescent="0.2">
      <c r="F1016" s="24"/>
      <c r="H1016" s="24"/>
    </row>
    <row r="1017" spans="6:8" x14ac:dyDescent="0.2">
      <c r="F1017" s="24"/>
      <c r="H1017" s="24"/>
    </row>
    <row r="1018" spans="6:8" x14ac:dyDescent="0.2">
      <c r="F1018" s="24"/>
      <c r="H1018" s="24"/>
    </row>
    <row r="1019" spans="6:8" x14ac:dyDescent="0.2">
      <c r="F1019" s="24"/>
      <c r="H1019" s="24"/>
    </row>
    <row r="1020" spans="6:8" x14ac:dyDescent="0.2">
      <c r="F1020" s="24"/>
      <c r="H1020" s="24"/>
    </row>
    <row r="1021" spans="6:8" x14ac:dyDescent="0.2">
      <c r="F1021" s="24"/>
      <c r="H1021" s="24"/>
    </row>
    <row r="1022" spans="6:8" x14ac:dyDescent="0.2">
      <c r="F1022" s="24"/>
      <c r="H1022" s="24"/>
    </row>
    <row r="1023" spans="6:8" x14ac:dyDescent="0.2">
      <c r="F1023" s="24"/>
      <c r="H1023" s="24"/>
    </row>
    <row r="1024" spans="6:8" x14ac:dyDescent="0.2">
      <c r="F1024" s="24"/>
      <c r="H1024" s="24"/>
    </row>
    <row r="1025" spans="6:8" x14ac:dyDescent="0.2">
      <c r="F1025" s="24"/>
      <c r="H1025" s="24"/>
    </row>
    <row r="1026" spans="6:8" x14ac:dyDescent="0.2">
      <c r="F1026" s="24"/>
      <c r="H1026" s="24"/>
    </row>
    <row r="1027" spans="6:8" x14ac:dyDescent="0.2">
      <c r="F1027" s="24"/>
      <c r="H1027" s="24"/>
    </row>
    <row r="1028" spans="6:8" x14ac:dyDescent="0.2">
      <c r="F1028" s="24"/>
      <c r="H1028" s="24"/>
    </row>
    <row r="1029" spans="6:8" x14ac:dyDescent="0.2">
      <c r="F1029" s="24"/>
      <c r="H1029" s="24"/>
    </row>
    <row r="1030" spans="6:8" x14ac:dyDescent="0.2">
      <c r="F1030" s="24"/>
      <c r="H1030" s="24"/>
    </row>
    <row r="1031" spans="6:8" x14ac:dyDescent="0.2">
      <c r="F1031" s="24"/>
      <c r="H1031" s="24"/>
    </row>
    <row r="1032" spans="6:8" x14ac:dyDescent="0.2">
      <c r="F1032" s="24"/>
      <c r="H1032" s="24"/>
    </row>
    <row r="1033" spans="6:8" x14ac:dyDescent="0.2">
      <c r="F1033" s="24"/>
      <c r="H1033" s="24"/>
    </row>
    <row r="1034" spans="6:8" x14ac:dyDescent="0.2">
      <c r="F1034" s="24"/>
      <c r="H1034" s="24"/>
    </row>
    <row r="1035" spans="6:8" x14ac:dyDescent="0.2">
      <c r="F1035" s="24"/>
      <c r="H1035" s="24"/>
    </row>
    <row r="1036" spans="6:8" x14ac:dyDescent="0.2">
      <c r="F1036" s="24"/>
      <c r="H1036" s="24"/>
    </row>
    <row r="1037" spans="6:8" x14ac:dyDescent="0.2">
      <c r="F1037" s="24"/>
      <c r="H1037" s="24"/>
    </row>
    <row r="1038" spans="6:8" x14ac:dyDescent="0.2">
      <c r="F1038" s="24"/>
      <c r="H1038" s="24"/>
    </row>
    <row r="1039" spans="6:8" x14ac:dyDescent="0.2">
      <c r="F1039" s="24"/>
      <c r="H1039" s="24"/>
    </row>
    <row r="1040" spans="6:8" x14ac:dyDescent="0.2">
      <c r="F1040" s="24"/>
      <c r="H1040" s="24"/>
    </row>
    <row r="1041" spans="6:8" x14ac:dyDescent="0.2">
      <c r="F1041" s="24"/>
      <c r="H1041" s="24"/>
    </row>
    <row r="1042" spans="6:8" x14ac:dyDescent="0.2">
      <c r="F1042" s="24"/>
      <c r="H1042" s="24"/>
    </row>
    <row r="1043" spans="6:8" x14ac:dyDescent="0.2">
      <c r="F1043" s="24"/>
      <c r="H1043" s="24"/>
    </row>
    <row r="1044" spans="6:8" x14ac:dyDescent="0.2">
      <c r="F1044" s="24"/>
      <c r="H1044" s="24"/>
    </row>
    <row r="1045" spans="6:8" x14ac:dyDescent="0.2">
      <c r="F1045" s="24"/>
      <c r="H1045" s="24"/>
    </row>
    <row r="1046" spans="6:8" x14ac:dyDescent="0.2">
      <c r="F1046" s="24"/>
      <c r="H1046" s="24"/>
    </row>
    <row r="1047" spans="6:8" x14ac:dyDescent="0.2">
      <c r="F1047" s="24"/>
      <c r="H1047" s="24"/>
    </row>
    <row r="1048" spans="6:8" x14ac:dyDescent="0.2">
      <c r="F1048" s="24"/>
      <c r="H1048" s="24"/>
    </row>
    <row r="1049" spans="6:8" x14ac:dyDescent="0.2">
      <c r="F1049" s="24"/>
      <c r="H1049" s="24"/>
    </row>
    <row r="1050" spans="6:8" x14ac:dyDescent="0.2">
      <c r="F1050" s="24"/>
      <c r="H1050" s="24"/>
    </row>
    <row r="1051" spans="6:8" x14ac:dyDescent="0.2">
      <c r="F1051" s="24"/>
      <c r="H1051" s="24"/>
    </row>
    <row r="1052" spans="6:8" x14ac:dyDescent="0.2">
      <c r="F1052" s="24"/>
      <c r="H1052" s="24"/>
    </row>
    <row r="1053" spans="6:8" x14ac:dyDescent="0.2">
      <c r="F1053" s="24"/>
      <c r="H1053" s="24"/>
    </row>
    <row r="1054" spans="6:8" x14ac:dyDescent="0.2">
      <c r="F1054" s="24"/>
      <c r="H1054" s="24"/>
    </row>
    <row r="1055" spans="6:8" x14ac:dyDescent="0.2">
      <c r="F1055" s="24"/>
      <c r="H1055" s="24"/>
    </row>
    <row r="1056" spans="6:8" x14ac:dyDescent="0.2">
      <c r="F1056" s="24"/>
      <c r="H1056" s="24"/>
    </row>
    <row r="1057" spans="6:8" x14ac:dyDescent="0.2">
      <c r="F1057" s="24"/>
      <c r="H1057" s="24"/>
    </row>
    <row r="1058" spans="6:8" x14ac:dyDescent="0.2">
      <c r="F1058" s="24"/>
      <c r="H1058" s="24"/>
    </row>
    <row r="1059" spans="6:8" x14ac:dyDescent="0.2">
      <c r="F1059" s="24"/>
      <c r="H1059" s="24"/>
    </row>
    <row r="1060" spans="6:8" x14ac:dyDescent="0.2">
      <c r="F1060" s="24"/>
      <c r="H1060" s="24"/>
    </row>
    <row r="1061" spans="6:8" x14ac:dyDescent="0.2">
      <c r="F1061" s="24"/>
      <c r="H1061" s="24"/>
    </row>
    <row r="1062" spans="6:8" x14ac:dyDescent="0.2">
      <c r="F1062" s="24"/>
      <c r="H1062" s="24"/>
    </row>
    <row r="1063" spans="6:8" x14ac:dyDescent="0.2">
      <c r="F1063" s="24"/>
      <c r="H1063" s="24"/>
    </row>
    <row r="1064" spans="6:8" x14ac:dyDescent="0.2">
      <c r="F1064" s="24"/>
      <c r="H1064" s="24"/>
    </row>
    <row r="1065" spans="6:8" x14ac:dyDescent="0.2">
      <c r="F1065" s="24"/>
      <c r="H1065" s="24"/>
    </row>
    <row r="1066" spans="6:8" x14ac:dyDescent="0.2">
      <c r="F1066" s="24"/>
      <c r="H1066" s="24"/>
    </row>
    <row r="1067" spans="6:8" x14ac:dyDescent="0.2">
      <c r="F1067" s="24"/>
      <c r="H1067" s="24"/>
    </row>
    <row r="1068" spans="6:8" x14ac:dyDescent="0.2">
      <c r="F1068" s="24"/>
      <c r="H1068" s="24"/>
    </row>
    <row r="1069" spans="6:8" x14ac:dyDescent="0.2">
      <c r="F1069" s="24"/>
      <c r="H1069" s="24"/>
    </row>
    <row r="1070" spans="6:8" x14ac:dyDescent="0.2">
      <c r="F1070" s="24"/>
      <c r="H1070" s="24"/>
    </row>
    <row r="1071" spans="6:8" x14ac:dyDescent="0.2">
      <c r="F1071" s="24"/>
      <c r="H1071" s="24"/>
    </row>
    <row r="1072" spans="6:8" x14ac:dyDescent="0.2">
      <c r="F1072" s="24"/>
      <c r="H1072" s="24"/>
    </row>
    <row r="1073" spans="6:8" x14ac:dyDescent="0.2">
      <c r="F1073" s="24"/>
      <c r="H1073" s="24"/>
    </row>
    <row r="1074" spans="6:8" x14ac:dyDescent="0.2">
      <c r="F1074" s="24"/>
      <c r="H1074" s="24"/>
    </row>
    <row r="1075" spans="6:8" x14ac:dyDescent="0.2">
      <c r="F1075" s="24"/>
      <c r="H1075" s="24"/>
    </row>
    <row r="1076" spans="6:8" x14ac:dyDescent="0.2">
      <c r="F1076" s="24"/>
      <c r="H1076" s="24"/>
    </row>
    <row r="1077" spans="6:8" x14ac:dyDescent="0.2">
      <c r="F1077" s="24"/>
      <c r="H1077" s="24"/>
    </row>
    <row r="1078" spans="6:8" x14ac:dyDescent="0.2">
      <c r="F1078" s="24"/>
      <c r="H1078" s="24"/>
    </row>
    <row r="1079" spans="6:8" x14ac:dyDescent="0.2">
      <c r="F1079" s="24"/>
      <c r="H1079" s="24"/>
    </row>
    <row r="1080" spans="6:8" x14ac:dyDescent="0.2">
      <c r="F1080" s="24"/>
      <c r="H1080" s="24"/>
    </row>
    <row r="1081" spans="6:8" x14ac:dyDescent="0.2">
      <c r="F1081" s="24"/>
      <c r="H1081" s="24"/>
    </row>
    <row r="1082" spans="6:8" x14ac:dyDescent="0.2">
      <c r="F1082" s="24"/>
      <c r="H1082" s="24"/>
    </row>
    <row r="1083" spans="6:8" x14ac:dyDescent="0.2">
      <c r="F1083" s="24"/>
      <c r="H1083" s="24"/>
    </row>
    <row r="1084" spans="6:8" x14ac:dyDescent="0.2">
      <c r="F1084" s="24"/>
      <c r="H1084" s="24"/>
    </row>
    <row r="1085" spans="6:8" x14ac:dyDescent="0.2">
      <c r="F1085" s="24"/>
      <c r="H1085" s="24"/>
    </row>
    <row r="1086" spans="6:8" x14ac:dyDescent="0.2">
      <c r="F1086" s="24"/>
      <c r="H1086" s="24"/>
    </row>
    <row r="1087" spans="6:8" x14ac:dyDescent="0.2">
      <c r="F1087" s="24"/>
      <c r="H1087" s="24"/>
    </row>
    <row r="1088" spans="6:8" x14ac:dyDescent="0.2">
      <c r="F1088" s="24"/>
      <c r="H1088" s="24"/>
    </row>
    <row r="1089" spans="6:8" x14ac:dyDescent="0.2">
      <c r="F1089" s="24"/>
      <c r="H1089" s="24"/>
    </row>
    <row r="1090" spans="6:8" x14ac:dyDescent="0.2">
      <c r="F1090" s="24"/>
      <c r="H1090" s="24"/>
    </row>
    <row r="1091" spans="6:8" x14ac:dyDescent="0.2">
      <c r="F1091" s="24"/>
      <c r="H1091" s="24"/>
    </row>
    <row r="1092" spans="6:8" x14ac:dyDescent="0.2">
      <c r="F1092" s="24"/>
      <c r="H1092" s="24"/>
    </row>
    <row r="1093" spans="6:8" x14ac:dyDescent="0.2">
      <c r="F1093" s="24"/>
      <c r="H1093" s="24"/>
    </row>
    <row r="1094" spans="6:8" x14ac:dyDescent="0.2">
      <c r="F1094" s="24"/>
      <c r="H1094" s="24"/>
    </row>
    <row r="1095" spans="6:8" x14ac:dyDescent="0.2">
      <c r="F1095" s="24"/>
      <c r="H1095" s="24"/>
    </row>
    <row r="1096" spans="6:8" x14ac:dyDescent="0.2">
      <c r="F1096" s="24"/>
      <c r="H1096" s="24"/>
    </row>
    <row r="1097" spans="6:8" x14ac:dyDescent="0.2">
      <c r="F1097" s="24"/>
      <c r="H1097" s="24"/>
    </row>
    <row r="1098" spans="6:8" x14ac:dyDescent="0.2">
      <c r="F1098" s="24"/>
      <c r="H1098" s="24"/>
    </row>
    <row r="1099" spans="6:8" x14ac:dyDescent="0.2">
      <c r="F1099" s="24"/>
      <c r="H1099" s="24"/>
    </row>
    <row r="1100" spans="6:8" x14ac:dyDescent="0.2">
      <c r="F1100" s="24"/>
      <c r="H1100" s="24"/>
    </row>
    <row r="1101" spans="6:8" x14ac:dyDescent="0.2">
      <c r="F1101" s="24"/>
      <c r="H1101" s="24"/>
    </row>
    <row r="1102" spans="6:8" x14ac:dyDescent="0.2">
      <c r="F1102" s="24"/>
      <c r="H1102" s="24"/>
    </row>
    <row r="1103" spans="6:8" x14ac:dyDescent="0.2">
      <c r="F1103" s="24"/>
      <c r="H1103" s="24"/>
    </row>
    <row r="1104" spans="6:8" x14ac:dyDescent="0.2">
      <c r="F1104" s="24"/>
      <c r="H1104" s="24"/>
    </row>
    <row r="1105" spans="6:8" x14ac:dyDescent="0.2">
      <c r="F1105" s="24"/>
      <c r="H1105" s="24"/>
    </row>
    <row r="1106" spans="6:8" x14ac:dyDescent="0.2">
      <c r="F1106" s="24"/>
      <c r="H1106" s="24"/>
    </row>
    <row r="1107" spans="6:8" x14ac:dyDescent="0.2">
      <c r="F1107" s="24"/>
      <c r="H1107" s="24"/>
    </row>
    <row r="1108" spans="6:8" x14ac:dyDescent="0.2">
      <c r="F1108" s="24"/>
      <c r="H1108" s="24"/>
    </row>
    <row r="1109" spans="6:8" x14ac:dyDescent="0.2">
      <c r="F1109" s="24"/>
      <c r="H1109" s="24"/>
    </row>
    <row r="1110" spans="6:8" x14ac:dyDescent="0.2">
      <c r="F1110" s="24"/>
      <c r="H1110" s="24"/>
    </row>
    <row r="1111" spans="6:8" x14ac:dyDescent="0.2">
      <c r="F1111" s="24"/>
      <c r="H1111" s="24"/>
    </row>
    <row r="1112" spans="6:8" x14ac:dyDescent="0.2">
      <c r="F1112" s="24"/>
      <c r="H1112" s="24"/>
    </row>
    <row r="1113" spans="6:8" x14ac:dyDescent="0.2">
      <c r="F1113" s="24"/>
      <c r="H1113" s="24"/>
    </row>
    <row r="1114" spans="6:8" x14ac:dyDescent="0.2">
      <c r="F1114" s="24"/>
      <c r="H1114" s="24"/>
    </row>
    <row r="1115" spans="6:8" x14ac:dyDescent="0.2">
      <c r="F1115" s="24"/>
      <c r="H1115" s="24"/>
    </row>
    <row r="1116" spans="6:8" x14ac:dyDescent="0.2">
      <c r="F1116" s="24"/>
      <c r="H1116" s="24"/>
    </row>
    <row r="1117" spans="6:8" x14ac:dyDescent="0.2">
      <c r="F1117" s="24"/>
      <c r="H1117" s="24"/>
    </row>
    <row r="1118" spans="6:8" x14ac:dyDescent="0.2">
      <c r="F1118" s="24"/>
      <c r="H1118" s="24"/>
    </row>
    <row r="1119" spans="6:8" x14ac:dyDescent="0.2">
      <c r="F1119" s="24"/>
      <c r="H1119" s="24"/>
    </row>
    <row r="1120" spans="6:8" x14ac:dyDescent="0.2">
      <c r="F1120" s="24"/>
      <c r="H1120" s="24"/>
    </row>
    <row r="1121" spans="6:8" x14ac:dyDescent="0.2">
      <c r="F1121" s="24"/>
      <c r="H1121" s="24"/>
    </row>
    <row r="1122" spans="6:8" x14ac:dyDescent="0.2">
      <c r="F1122" s="24"/>
      <c r="H1122" s="24"/>
    </row>
    <row r="1123" spans="6:8" x14ac:dyDescent="0.2">
      <c r="F1123" s="24"/>
      <c r="H1123" s="24"/>
    </row>
    <row r="1124" spans="6:8" x14ac:dyDescent="0.2">
      <c r="F1124" s="24"/>
      <c r="H1124" s="24"/>
    </row>
    <row r="1125" spans="6:8" x14ac:dyDescent="0.2">
      <c r="F1125" s="24"/>
      <c r="H1125" s="24"/>
    </row>
    <row r="1126" spans="6:8" x14ac:dyDescent="0.2">
      <c r="F1126" s="24"/>
      <c r="H1126" s="24"/>
    </row>
    <row r="1127" spans="6:8" x14ac:dyDescent="0.2">
      <c r="F1127" s="24"/>
      <c r="H1127" s="24"/>
    </row>
    <row r="1128" spans="6:8" x14ac:dyDescent="0.2">
      <c r="F1128" s="24"/>
      <c r="H1128" s="24"/>
    </row>
    <row r="1129" spans="6:8" x14ac:dyDescent="0.2">
      <c r="F1129" s="24"/>
      <c r="H1129" s="24"/>
    </row>
    <row r="1130" spans="6:8" x14ac:dyDescent="0.2">
      <c r="F1130" s="24"/>
      <c r="H1130" s="24"/>
    </row>
    <row r="1131" spans="6:8" x14ac:dyDescent="0.2">
      <c r="F1131" s="24"/>
      <c r="H1131" s="24"/>
    </row>
    <row r="1132" spans="6:8" x14ac:dyDescent="0.2">
      <c r="F1132" s="24"/>
      <c r="H1132" s="24"/>
    </row>
    <row r="1133" spans="6:8" x14ac:dyDescent="0.2">
      <c r="F1133" s="24"/>
      <c r="H1133" s="24"/>
    </row>
    <row r="1134" spans="6:8" x14ac:dyDescent="0.2">
      <c r="F1134" s="24"/>
      <c r="H1134" s="24"/>
    </row>
    <row r="1135" spans="6:8" x14ac:dyDescent="0.2">
      <c r="F1135" s="24"/>
      <c r="H1135" s="24"/>
    </row>
    <row r="1136" spans="6:8" x14ac:dyDescent="0.2">
      <c r="F1136" s="24"/>
      <c r="H1136" s="24"/>
    </row>
    <row r="1137" spans="6:8" x14ac:dyDescent="0.2">
      <c r="F1137" s="24"/>
      <c r="H1137" s="24"/>
    </row>
    <row r="1138" spans="6:8" x14ac:dyDescent="0.2">
      <c r="F1138" s="24"/>
      <c r="H1138" s="24"/>
    </row>
    <row r="1139" spans="6:8" x14ac:dyDescent="0.2">
      <c r="F1139" s="24"/>
      <c r="H1139" s="24"/>
    </row>
    <row r="1140" spans="6:8" x14ac:dyDescent="0.2">
      <c r="F1140" s="24"/>
      <c r="H1140" s="24"/>
    </row>
    <row r="1141" spans="6:8" x14ac:dyDescent="0.2">
      <c r="F1141" s="24"/>
      <c r="H1141" s="24"/>
    </row>
    <row r="1142" spans="6:8" x14ac:dyDescent="0.2">
      <c r="F1142" s="24"/>
      <c r="H1142" s="24"/>
    </row>
    <row r="1143" spans="6:8" x14ac:dyDescent="0.2">
      <c r="F1143" s="24"/>
      <c r="H1143" s="24"/>
    </row>
    <row r="1144" spans="6:8" x14ac:dyDescent="0.2">
      <c r="F1144" s="24"/>
      <c r="H1144" s="24"/>
    </row>
    <row r="1145" spans="6:8" x14ac:dyDescent="0.2">
      <c r="F1145" s="24"/>
      <c r="H1145" s="24"/>
    </row>
    <row r="1146" spans="6:8" x14ac:dyDescent="0.2">
      <c r="F1146" s="24"/>
      <c r="H1146" s="24"/>
    </row>
    <row r="1147" spans="6:8" x14ac:dyDescent="0.2">
      <c r="F1147" s="24"/>
      <c r="H1147" s="24"/>
    </row>
    <row r="1148" spans="6:8" x14ac:dyDescent="0.2">
      <c r="F1148" s="24"/>
      <c r="H1148" s="24"/>
    </row>
    <row r="1149" spans="6:8" x14ac:dyDescent="0.2">
      <c r="F1149" s="24"/>
      <c r="H1149" s="24"/>
    </row>
    <row r="1150" spans="6:8" x14ac:dyDescent="0.2">
      <c r="F1150" s="24"/>
      <c r="H1150" s="24"/>
    </row>
    <row r="1151" spans="6:8" x14ac:dyDescent="0.2">
      <c r="F1151" s="24"/>
      <c r="H1151" s="24"/>
    </row>
    <row r="1152" spans="6:8" x14ac:dyDescent="0.2">
      <c r="F1152" s="24"/>
      <c r="H1152" s="24"/>
    </row>
    <row r="1153" spans="6:8" x14ac:dyDescent="0.2">
      <c r="F1153" s="24"/>
      <c r="H1153" s="24"/>
    </row>
    <row r="1154" spans="6:8" x14ac:dyDescent="0.2">
      <c r="F1154" s="24"/>
      <c r="H1154" s="24"/>
    </row>
    <row r="1155" spans="6:8" x14ac:dyDescent="0.2">
      <c r="F1155" s="24"/>
      <c r="H1155" s="24"/>
    </row>
    <row r="1156" spans="6:8" x14ac:dyDescent="0.2">
      <c r="F1156" s="24"/>
      <c r="H1156" s="24"/>
    </row>
    <row r="1157" spans="6:8" x14ac:dyDescent="0.2">
      <c r="F1157" s="24"/>
      <c r="H1157" s="24"/>
    </row>
    <row r="1158" spans="6:8" x14ac:dyDescent="0.2">
      <c r="F1158" s="24"/>
      <c r="H1158" s="24"/>
    </row>
    <row r="1159" spans="6:8" x14ac:dyDescent="0.2">
      <c r="F1159" s="24"/>
      <c r="H1159" s="24"/>
    </row>
    <row r="1160" spans="6:8" x14ac:dyDescent="0.2">
      <c r="F1160" s="24"/>
      <c r="H1160" s="24"/>
    </row>
    <row r="1161" spans="6:8" x14ac:dyDescent="0.2">
      <c r="F1161" s="24"/>
      <c r="H1161" s="24"/>
    </row>
    <row r="1162" spans="6:8" x14ac:dyDescent="0.2">
      <c r="F1162" s="24"/>
      <c r="H1162" s="24"/>
    </row>
    <row r="1163" spans="6:8" x14ac:dyDescent="0.2">
      <c r="F1163" s="24"/>
      <c r="H1163" s="24"/>
    </row>
    <row r="1164" spans="6:8" x14ac:dyDescent="0.2">
      <c r="F1164" s="24"/>
      <c r="H1164" s="24"/>
    </row>
    <row r="1165" spans="6:8" x14ac:dyDescent="0.2">
      <c r="F1165" s="24"/>
      <c r="H1165" s="24"/>
    </row>
    <row r="1166" spans="6:8" x14ac:dyDescent="0.2">
      <c r="F1166" s="24"/>
      <c r="H1166" s="24"/>
    </row>
    <row r="1167" spans="6:8" x14ac:dyDescent="0.2">
      <c r="F1167" s="24"/>
      <c r="H1167" s="24"/>
    </row>
    <row r="1168" spans="6:8" x14ac:dyDescent="0.2">
      <c r="F1168" s="24"/>
      <c r="H1168" s="24"/>
    </row>
    <row r="1169" spans="6:8" x14ac:dyDescent="0.2">
      <c r="F1169" s="24"/>
      <c r="H1169" s="24"/>
    </row>
    <row r="1170" spans="6:8" x14ac:dyDescent="0.2">
      <c r="F1170" s="24"/>
      <c r="H1170" s="24"/>
    </row>
    <row r="1171" spans="6:8" x14ac:dyDescent="0.2">
      <c r="F1171" s="24"/>
      <c r="H1171" s="24"/>
    </row>
    <row r="1172" spans="6:8" x14ac:dyDescent="0.2">
      <c r="F1172" s="24"/>
      <c r="H1172" s="24"/>
    </row>
    <row r="1173" spans="6:8" x14ac:dyDescent="0.2">
      <c r="F1173" s="24"/>
      <c r="H1173" s="24"/>
    </row>
    <row r="1174" spans="6:8" x14ac:dyDescent="0.2">
      <c r="F1174" s="24"/>
      <c r="H1174" s="24"/>
    </row>
    <row r="1175" spans="6:8" x14ac:dyDescent="0.2">
      <c r="F1175" s="24"/>
      <c r="H1175" s="24"/>
    </row>
    <row r="1176" spans="6:8" x14ac:dyDescent="0.2">
      <c r="F1176" s="24"/>
      <c r="H1176" s="24"/>
    </row>
    <row r="1177" spans="6:8" x14ac:dyDescent="0.2">
      <c r="F1177" s="24"/>
      <c r="H1177" s="24"/>
    </row>
    <row r="1178" spans="6:8" x14ac:dyDescent="0.2">
      <c r="F1178" s="24"/>
      <c r="H1178" s="24"/>
    </row>
    <row r="1179" spans="6:8" x14ac:dyDescent="0.2">
      <c r="F1179" s="24"/>
      <c r="H1179" s="24"/>
    </row>
    <row r="1180" spans="6:8" x14ac:dyDescent="0.2">
      <c r="F1180" s="24"/>
      <c r="H1180" s="24"/>
    </row>
    <row r="1181" spans="6:8" x14ac:dyDescent="0.2">
      <c r="F1181" s="24"/>
      <c r="H1181" s="24"/>
    </row>
    <row r="1182" spans="6:8" x14ac:dyDescent="0.2">
      <c r="F1182" s="24"/>
      <c r="H1182" s="24"/>
    </row>
    <row r="1183" spans="6:8" x14ac:dyDescent="0.2">
      <c r="F1183" s="24"/>
      <c r="H1183" s="24"/>
    </row>
    <row r="1184" spans="6:8" x14ac:dyDescent="0.2">
      <c r="F1184" s="24"/>
      <c r="H1184" s="24"/>
    </row>
    <row r="1185" spans="6:8" x14ac:dyDescent="0.2">
      <c r="F1185" s="24"/>
      <c r="H1185" s="24"/>
    </row>
  </sheetData>
  <mergeCells count="13">
    <mergeCell ref="G1:K1"/>
    <mergeCell ref="A60:A61"/>
    <mergeCell ref="B60:B61"/>
    <mergeCell ref="C60:C61"/>
    <mergeCell ref="D60:E60"/>
    <mergeCell ref="A1:A2"/>
    <mergeCell ref="B1:B2"/>
    <mergeCell ref="C1:C2"/>
    <mergeCell ref="D1:E1"/>
    <mergeCell ref="A31:A32"/>
    <mergeCell ref="B31:B32"/>
    <mergeCell ref="C31:C32"/>
    <mergeCell ref="D31:E31"/>
  </mergeCells>
  <phoneticPr fontId="4" type="noConversion"/>
  <conditionalFormatting sqref="G16:G67">
    <cfRule type="expression" dxfId="18" priority="1" stopIfTrue="1">
      <formula>AND($A$2=1,OR(G16&lt;&gt;"",AND(H16&lt;&gt;"n/a",H16&lt;&gt;"")))</formula>
    </cfRule>
  </conditionalFormatting>
  <conditionalFormatting sqref="G5:G9 G13:G14">
    <cfRule type="expression" dxfId="17" priority="6" stopIfTrue="1">
      <formula>AND($A$2=1,OR(G5&lt;&gt;"",AND(H5&lt;&gt;"n/a",H5&lt;&gt;"")))</formula>
    </cfRule>
  </conditionalFormatting>
  <conditionalFormatting sqref="G10:G11">
    <cfRule type="expression" dxfId="16" priority="5" stopIfTrue="1">
      <formula>AND($A$2=1,OR(G10&lt;&gt;"",AND(H10&lt;&gt;"n/a",H10&lt;&gt;"")))</formula>
    </cfRule>
  </conditionalFormatting>
  <conditionalFormatting sqref="G3:G4">
    <cfRule type="expression" dxfId="15" priority="4" stopIfTrue="1">
      <formula>AND($A$2=1,OR(G3&lt;&gt;"",AND(H3&lt;&gt;"n/a",H3&lt;&gt;"")))</formula>
    </cfRule>
  </conditionalFormatting>
  <conditionalFormatting sqref="G15">
    <cfRule type="expression" dxfId="14" priority="3" stopIfTrue="1">
      <formula>AND($A$2=1,OR(G15&lt;&gt;"",AND(H15&lt;&gt;"n/a",H15&lt;&gt;"")))</formula>
    </cfRule>
  </conditionalFormatting>
  <conditionalFormatting sqref="G12">
    <cfRule type="expression" dxfId="13" priority="2" stopIfTrue="1">
      <formula>AND($A$2=1,OR(G12&lt;&gt;"",AND(H12&lt;&gt;"n/a",H12&lt;&gt;"")))</formula>
    </cfRule>
  </conditionalFormatting>
  <pageMargins left="0.47244094488188981" right="0.35433070866141736" top="0.70866141732283472" bottom="0.35433070866141736" header="0.59055118110236227" footer="0.35433070866141736"/>
  <pageSetup paperSize="9" scale="84" firstPageNumber="10" fitToHeight="2" orientation="portrait" useFirstPageNumber="1" horizontalDpi="1200" verticalDpi="1200" r:id="rId1"/>
  <headerFooter alignWithMargins="0"/>
  <rowBreaks count="2" manualBreakCount="2">
    <brk id="30" max="16383" man="1"/>
    <brk id="59" max="16383"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345</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571" t="s">
        <v>607</v>
      </c>
      <c r="B3" s="571"/>
      <c r="C3" s="571"/>
      <c r="D3" s="571"/>
      <c r="E3" s="571"/>
      <c r="F3" s="571"/>
      <c r="G3" s="571"/>
      <c r="H3" s="571"/>
      <c r="I3" s="43"/>
      <c r="J3" s="52"/>
      <c r="K3" s="52"/>
      <c r="L3" s="52"/>
      <c r="M3" s="52"/>
      <c r="N3" s="52"/>
      <c r="O3" s="52"/>
      <c r="P3" s="43"/>
      <c r="Q3" s="43"/>
      <c r="R3" s="43"/>
      <c r="S3" s="43"/>
      <c r="T3" s="43"/>
      <c r="U3" s="43"/>
      <c r="V3" s="43"/>
      <c r="W3" s="43"/>
      <c r="X3" s="43"/>
      <c r="Y3" s="43"/>
      <c r="Z3" s="43"/>
      <c r="AA3" s="43"/>
      <c r="AB3" s="43"/>
      <c r="AC3" s="572"/>
      <c r="AD3" s="573"/>
      <c r="AE3" s="573"/>
      <c r="AF3" s="573"/>
      <c r="AG3" s="573"/>
      <c r="AH3" s="573"/>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574" t="s">
        <v>340</v>
      </c>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441</v>
      </c>
      <c r="L8" s="69"/>
      <c r="M8" s="91" t="e">
        <f>#REF!</f>
        <v>#REF!</v>
      </c>
      <c r="N8" s="91" t="e">
        <f>#REF!</f>
        <v>#REF!</v>
      </c>
      <c r="O8" s="54" t="s">
        <v>440</v>
      </c>
      <c r="P8" s="91" t="e">
        <f>#REF!</f>
        <v>#REF!</v>
      </c>
      <c r="Q8" s="91" t="e">
        <f>#REF!</f>
        <v>#REF!</v>
      </c>
      <c r="R8" s="54" t="s">
        <v>440</v>
      </c>
      <c r="S8" s="91">
        <v>2</v>
      </c>
      <c r="T8" s="91">
        <v>0</v>
      </c>
      <c r="U8" s="91" t="e">
        <f>#REF!</f>
        <v>#REF!</v>
      </c>
      <c r="V8" s="91">
        <v>4</v>
      </c>
      <c r="W8" s="576" t="s">
        <v>468</v>
      </c>
      <c r="X8" s="577"/>
      <c r="Y8" s="577"/>
      <c r="Z8" s="577"/>
      <c r="AA8" s="577"/>
      <c r="AB8" s="578"/>
      <c r="AC8" s="43"/>
      <c r="AD8" s="43"/>
      <c r="AE8" s="43"/>
      <c r="AF8" s="43"/>
      <c r="AG8" s="43"/>
      <c r="AH8" s="43"/>
      <c r="AI8" s="43"/>
      <c r="AJ8" s="43"/>
    </row>
    <row r="9" spans="1:36" ht="3" customHeight="1" x14ac:dyDescent="0.2">
      <c r="A9" s="579"/>
      <c r="B9" s="579"/>
      <c r="C9" s="579"/>
      <c r="D9" s="579"/>
      <c r="E9" s="579"/>
      <c r="F9" s="579"/>
      <c r="G9" s="579"/>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69"/>
      <c r="AJ9" s="570"/>
    </row>
    <row r="10" spans="1:36" ht="15.75" customHeight="1" x14ac:dyDescent="0.2">
      <c r="A10" s="569"/>
      <c r="B10" s="569"/>
      <c r="C10" s="569"/>
      <c r="D10" s="569"/>
      <c r="E10" s="569"/>
      <c r="F10" s="569"/>
      <c r="G10" s="569"/>
      <c r="H10" s="569"/>
      <c r="I10" s="569"/>
      <c r="J10" s="569"/>
      <c r="K10" s="569"/>
      <c r="L10" s="569"/>
      <c r="M10" s="569"/>
      <c r="N10" s="569"/>
      <c r="O10" s="569"/>
      <c r="P10" s="569"/>
      <c r="Q10" s="569"/>
      <c r="R10" s="569"/>
      <c r="S10" s="569"/>
      <c r="T10" s="569"/>
      <c r="U10" s="569"/>
      <c r="V10" s="569"/>
      <c r="W10" s="569"/>
      <c r="X10" s="569"/>
      <c r="Y10" s="569"/>
      <c r="Z10" s="569"/>
      <c r="AA10" s="569"/>
      <c r="AB10" s="569"/>
      <c r="AC10" s="569"/>
      <c r="AD10" s="569"/>
      <c r="AE10" s="569"/>
      <c r="AF10" s="569"/>
      <c r="AG10" s="569"/>
      <c r="AH10" s="569"/>
      <c r="AI10" s="569"/>
      <c r="AJ10" s="570"/>
    </row>
    <row r="11" spans="1:36" ht="13.5" customHeight="1" x14ac:dyDescent="0.2">
      <c r="A11" s="569"/>
      <c r="B11" s="570"/>
      <c r="C11" s="570"/>
      <c r="D11" s="570"/>
      <c r="E11" s="570"/>
      <c r="F11" s="570"/>
      <c r="G11" s="570"/>
      <c r="H11" s="570"/>
      <c r="I11" s="570"/>
      <c r="J11" s="570"/>
      <c r="K11" s="570"/>
      <c r="L11" s="570"/>
      <c r="M11" s="570"/>
      <c r="N11" s="570"/>
      <c r="O11" s="570"/>
      <c r="P11" s="570"/>
      <c r="Q11" s="570"/>
      <c r="R11" s="570"/>
      <c r="S11" s="570"/>
      <c r="T11" s="570"/>
      <c r="U11" s="570"/>
      <c r="V11" s="570"/>
      <c r="W11" s="570"/>
      <c r="X11" s="570"/>
      <c r="Y11" s="570"/>
      <c r="Z11" s="570"/>
      <c r="AA11" s="570"/>
      <c r="AB11" s="570"/>
      <c r="AC11" s="570"/>
      <c r="AD11" s="570"/>
      <c r="AE11" s="570"/>
      <c r="AF11" s="570"/>
      <c r="AG11" s="570"/>
      <c r="AH11" s="570"/>
      <c r="AI11" s="570"/>
      <c r="AJ11" s="570"/>
    </row>
    <row r="12" spans="1:36" ht="12.75" customHeight="1" x14ac:dyDescent="0.2">
      <c r="A12" s="570"/>
      <c r="B12" s="570"/>
      <c r="C12" s="570"/>
      <c r="D12" s="570"/>
      <c r="E12" s="570"/>
      <c r="F12" s="570"/>
      <c r="G12" s="570"/>
      <c r="H12" s="570"/>
      <c r="I12" s="570"/>
      <c r="J12" s="570"/>
      <c r="K12" s="570"/>
      <c r="L12" s="570"/>
      <c r="M12" s="570"/>
      <c r="N12" s="570"/>
      <c r="O12" s="570"/>
      <c r="P12" s="570"/>
      <c r="Q12" s="570"/>
      <c r="R12" s="570"/>
      <c r="S12" s="570"/>
      <c r="T12" s="570"/>
      <c r="U12" s="570"/>
      <c r="V12" s="570"/>
      <c r="W12" s="570"/>
      <c r="X12" s="570"/>
      <c r="Y12" s="570"/>
      <c r="Z12" s="570"/>
      <c r="AA12" s="570"/>
      <c r="AB12" s="570"/>
      <c r="AC12" s="570"/>
      <c r="AD12" s="570"/>
      <c r="AE12" s="570"/>
      <c r="AF12" s="570"/>
      <c r="AG12" s="570"/>
      <c r="AH12" s="570"/>
      <c r="AI12" s="570"/>
      <c r="AJ12" s="570"/>
    </row>
    <row r="13" spans="1:36" ht="16.5" customHeight="1" x14ac:dyDescent="0.2">
      <c r="A13" s="580"/>
      <c r="B13" s="580"/>
      <c r="C13" s="580"/>
      <c r="D13" s="580"/>
      <c r="E13" s="580"/>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c r="AJ13" s="166"/>
    </row>
    <row r="14" spans="1:36" ht="20.25" customHeight="1" x14ac:dyDescent="0.2">
      <c r="A14" s="71" t="s">
        <v>444</v>
      </c>
      <c r="B14" s="72"/>
      <c r="C14" s="72"/>
      <c r="D14" s="72"/>
      <c r="E14" s="72"/>
      <c r="F14" s="72"/>
      <c r="G14" s="72"/>
      <c r="H14" s="72"/>
      <c r="I14" s="72"/>
      <c r="J14" s="72"/>
      <c r="K14" s="73"/>
      <c r="L14" s="72" t="s">
        <v>344</v>
      </c>
      <c r="M14" s="72"/>
      <c r="N14" s="72"/>
      <c r="O14" s="72"/>
      <c r="P14" s="72"/>
      <c r="Q14" s="72"/>
      <c r="R14" s="72" t="s">
        <v>344</v>
      </c>
      <c r="S14" s="72"/>
      <c r="T14" s="72"/>
      <c r="U14" s="72"/>
      <c r="V14" s="72"/>
      <c r="W14" s="72"/>
      <c r="X14" s="71"/>
      <c r="Y14" s="72"/>
      <c r="Z14" s="72"/>
      <c r="AA14" s="72"/>
      <c r="AB14" s="72"/>
      <c r="AC14" s="72"/>
      <c r="AD14" s="72" t="s">
        <v>341</v>
      </c>
      <c r="AE14" s="72"/>
      <c r="AF14" s="72"/>
      <c r="AG14" s="72" t="s">
        <v>342</v>
      </c>
      <c r="AH14" s="72"/>
      <c r="AI14" s="72"/>
      <c r="AJ14" s="73"/>
    </row>
    <row r="15" spans="1:36" ht="20.25" customHeight="1" x14ac:dyDescent="0.2">
      <c r="A15" s="220" t="e">
        <f>#REF!</f>
        <v>#REF!</v>
      </c>
      <c r="B15" s="220" t="e">
        <f>#REF!</f>
        <v>#REF!</v>
      </c>
      <c r="C15" s="220" t="e">
        <f>#REF!</f>
        <v>#REF!</v>
      </c>
      <c r="D15" s="220" t="e">
        <f>#REF!</f>
        <v>#REF!</v>
      </c>
      <c r="E15" s="220" t="e">
        <f>#REF!</f>
        <v>#REF!</v>
      </c>
      <c r="F15" s="220" t="e">
        <f>#REF!</f>
        <v>#REF!</v>
      </c>
      <c r="G15" s="220" t="e">
        <f>#REF!</f>
        <v>#REF!</v>
      </c>
      <c r="H15" s="220" t="e">
        <f>#REF!</f>
        <v>#REF!</v>
      </c>
      <c r="I15" s="220" t="e">
        <f>#REF!</f>
        <v>#REF!</v>
      </c>
      <c r="J15" s="220" t="e">
        <f>#REF!</f>
        <v>#REF!</v>
      </c>
      <c r="K15" s="75"/>
      <c r="L15" s="59" t="e">
        <f>#REF!</f>
        <v>#REF!</v>
      </c>
      <c r="M15" s="166" t="s">
        <v>432</v>
      </c>
      <c r="N15" s="166"/>
      <c r="O15" s="166"/>
      <c r="P15" s="166"/>
      <c r="Q15" s="166"/>
      <c r="R15" s="166"/>
      <c r="S15" s="59" t="e">
        <f>#REF!</f>
        <v>#REF!</v>
      </c>
      <c r="T15" s="79" t="s">
        <v>430</v>
      </c>
      <c r="U15" s="166"/>
      <c r="V15" s="166"/>
      <c r="W15" s="166"/>
      <c r="X15" s="76" t="s">
        <v>445</v>
      </c>
      <c r="Y15" s="166"/>
      <c r="Z15" s="166"/>
      <c r="AA15" s="166"/>
      <c r="AB15" s="166" t="s">
        <v>447</v>
      </c>
      <c r="AC15" s="166"/>
      <c r="AD15" s="59" t="e">
        <f>#REF!</f>
        <v>#REF!</v>
      </c>
      <c r="AE15" s="59" t="e">
        <f>#REF!</f>
        <v>#REF!</v>
      </c>
      <c r="AF15" s="58"/>
      <c r="AG15" s="59">
        <v>2</v>
      </c>
      <c r="AH15" s="59">
        <v>0</v>
      </c>
      <c r="AI15" s="59" t="e">
        <f>#REF!</f>
        <v>#REF!</v>
      </c>
      <c r="AJ15" s="59" t="e">
        <f>#REF!</f>
        <v>#REF!</v>
      </c>
    </row>
    <row r="16" spans="1:36" ht="20.25" customHeight="1" x14ac:dyDescent="0.2">
      <c r="A16" s="76" t="s">
        <v>611</v>
      </c>
      <c r="B16" s="166"/>
      <c r="C16" s="166"/>
      <c r="D16" s="166"/>
      <c r="E16" s="166"/>
      <c r="F16" s="166"/>
      <c r="G16" s="166"/>
      <c r="H16" s="166"/>
      <c r="I16" s="166"/>
      <c r="J16" s="166"/>
      <c r="K16" s="75"/>
      <c r="L16" s="78"/>
      <c r="M16" s="166" t="s">
        <v>433</v>
      </c>
      <c r="N16" s="166"/>
      <c r="O16" s="166"/>
      <c r="P16" s="166"/>
      <c r="Q16" s="166"/>
      <c r="R16" s="166"/>
      <c r="S16" s="91"/>
      <c r="T16" s="139" t="s">
        <v>431</v>
      </c>
      <c r="U16" s="79"/>
      <c r="V16" s="79"/>
      <c r="W16" s="79"/>
      <c r="X16" s="76" t="s">
        <v>446</v>
      </c>
      <c r="Y16" s="166"/>
      <c r="Z16" s="166"/>
      <c r="AA16" s="166"/>
      <c r="AB16" s="166" t="s">
        <v>343</v>
      </c>
      <c r="AC16" s="166"/>
      <c r="AD16" s="59" t="e">
        <f>#REF!</f>
        <v>#REF!</v>
      </c>
      <c r="AE16" s="59" t="e">
        <f>#REF!</f>
        <v>#REF!</v>
      </c>
      <c r="AF16" s="58"/>
      <c r="AG16" s="93">
        <v>2</v>
      </c>
      <c r="AH16" s="93">
        <v>0</v>
      </c>
      <c r="AI16" s="59" t="e">
        <f>#REF!</f>
        <v>#REF!</v>
      </c>
      <c r="AJ16" s="59" t="e">
        <f>#REF!</f>
        <v>#REF!</v>
      </c>
    </row>
    <row r="17" spans="1:36" ht="20.25" customHeight="1" x14ac:dyDescent="0.2">
      <c r="A17" s="222" t="e">
        <f>#REF!</f>
        <v>#REF!</v>
      </c>
      <c r="B17" s="222" t="e">
        <f>#REF!</f>
        <v>#REF!</v>
      </c>
      <c r="C17" s="222" t="e">
        <f>#REF!</f>
        <v>#REF!</v>
      </c>
      <c r="D17" s="222" t="e">
        <f>#REF!</f>
        <v>#REF!</v>
      </c>
      <c r="E17" s="222" t="e">
        <f>#REF!</f>
        <v>#REF!</v>
      </c>
      <c r="F17" s="222" t="e">
        <f>#REF!</f>
        <v>#REF!</v>
      </c>
      <c r="G17" s="222" t="e">
        <f>#REF!</f>
        <v>#REF!</v>
      </c>
      <c r="H17" s="222" t="e">
        <f>#REF!</f>
        <v>#REF!</v>
      </c>
      <c r="I17" s="165"/>
      <c r="J17" s="166"/>
      <c r="K17" s="75"/>
      <c r="L17" s="78"/>
      <c r="M17" s="166" t="s">
        <v>434</v>
      </c>
      <c r="N17" s="166"/>
      <c r="O17" s="166"/>
      <c r="P17" s="166"/>
      <c r="Q17" s="166"/>
      <c r="R17" s="166"/>
      <c r="S17" s="166"/>
      <c r="T17" s="166"/>
      <c r="U17" s="166"/>
      <c r="V17" s="166"/>
      <c r="W17" s="166"/>
      <c r="X17" s="71" t="s">
        <v>448</v>
      </c>
      <c r="Y17" s="72"/>
      <c r="Z17" s="72"/>
      <c r="AA17" s="72"/>
      <c r="AB17" s="72" t="s">
        <v>447</v>
      </c>
      <c r="AC17" s="72"/>
      <c r="AD17" s="59" t="e">
        <f>#REF!</f>
        <v>#REF!</v>
      </c>
      <c r="AE17" s="59" t="e">
        <f>#REF!</f>
        <v>#REF!</v>
      </c>
      <c r="AF17" s="51"/>
      <c r="AG17" s="59">
        <v>2</v>
      </c>
      <c r="AH17" s="59">
        <v>0</v>
      </c>
      <c r="AI17" s="59" t="e">
        <f>#REF!</f>
        <v>#REF!</v>
      </c>
      <c r="AJ17" s="59" t="e">
        <f>#REF!</f>
        <v>#REF!</v>
      </c>
    </row>
    <row r="18" spans="1:36" ht="20.25" customHeight="1" x14ac:dyDescent="0.2">
      <c r="A18" s="76" t="s">
        <v>662</v>
      </c>
      <c r="B18" s="166"/>
      <c r="C18" s="166"/>
      <c r="D18" s="166"/>
      <c r="E18" s="166"/>
      <c r="F18" s="166"/>
      <c r="G18" s="166"/>
      <c r="H18" s="166"/>
      <c r="I18" s="166"/>
      <c r="J18" s="166"/>
      <c r="K18" s="166"/>
      <c r="L18" s="71"/>
      <c r="M18" s="140" t="s">
        <v>435</v>
      </c>
      <c r="N18" s="166"/>
      <c r="O18" s="166"/>
      <c r="P18" s="166"/>
      <c r="Q18" s="166"/>
      <c r="R18" s="166"/>
      <c r="S18" s="166"/>
      <c r="T18" s="166"/>
      <c r="U18" s="166"/>
      <c r="V18" s="166"/>
      <c r="W18" s="166"/>
      <c r="X18" s="76" t="s">
        <v>449</v>
      </c>
      <c r="Y18" s="166"/>
      <c r="Z18" s="166"/>
      <c r="AA18" s="166"/>
      <c r="AB18" s="166" t="s">
        <v>343</v>
      </c>
      <c r="AC18" s="166"/>
      <c r="AD18" s="59" t="e">
        <f>#REF!</f>
        <v>#REF!</v>
      </c>
      <c r="AE18" s="59" t="e">
        <f>#REF!</f>
        <v>#REF!</v>
      </c>
      <c r="AF18" s="58"/>
      <c r="AG18" s="59">
        <v>2</v>
      </c>
      <c r="AH18" s="59">
        <v>0</v>
      </c>
      <c r="AI18" s="59" t="e">
        <f>#REF!</f>
        <v>#REF!</v>
      </c>
      <c r="AJ18" s="59" t="e">
        <f>#REF!</f>
        <v>#REF!</v>
      </c>
    </row>
    <row r="19" spans="1:36" ht="20.25" customHeight="1" x14ac:dyDescent="0.2">
      <c r="A19" s="222" t="e">
        <f>#REF!</f>
        <v>#REF!</v>
      </c>
      <c r="B19" s="222" t="e">
        <f>#REF!</f>
        <v>#REF!</v>
      </c>
      <c r="C19" s="223" t="s">
        <v>440</v>
      </c>
      <c r="D19" s="222" t="e">
        <f>#REF!</f>
        <v>#REF!</v>
      </c>
      <c r="E19" s="222" t="e">
        <f>#REF!</f>
        <v>#REF!</v>
      </c>
      <c r="F19" s="223" t="s">
        <v>440</v>
      </c>
      <c r="G19" s="222"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596</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20" t="e">
        <f>#REF!</f>
        <v>#REF!</v>
      </c>
      <c r="B21" s="220" t="e">
        <f>#REF!</f>
        <v>#REF!</v>
      </c>
      <c r="C21" s="220" t="e">
        <f>#REF!</f>
        <v>#REF!</v>
      </c>
      <c r="D21" s="220" t="e">
        <f>#REF!</f>
        <v>#REF!</v>
      </c>
      <c r="E21" s="220" t="e">
        <f>#REF!</f>
        <v>#REF!</v>
      </c>
      <c r="F21" s="220" t="e">
        <f>#REF!</f>
        <v>#REF!</v>
      </c>
      <c r="G21" s="220" t="e">
        <f>#REF!</f>
        <v>#REF!</v>
      </c>
      <c r="H21" s="220" t="e">
        <f>#REF!</f>
        <v>#REF!</v>
      </c>
      <c r="I21" s="220" t="e">
        <f>#REF!</f>
        <v>#REF!</v>
      </c>
      <c r="J21" s="220" t="e">
        <f>#REF!</f>
        <v>#REF!</v>
      </c>
      <c r="K21" s="220" t="e">
        <f>#REF!</f>
        <v>#REF!</v>
      </c>
      <c r="L21" s="220" t="e">
        <f>#REF!</f>
        <v>#REF!</v>
      </c>
      <c r="M21" s="220" t="e">
        <f>#REF!</f>
        <v>#REF!</v>
      </c>
      <c r="N21" s="220" t="e">
        <f>#REF!</f>
        <v>#REF!</v>
      </c>
      <c r="O21" s="220" t="e">
        <f>#REF!</f>
        <v>#REF!</v>
      </c>
      <c r="P21" s="220" t="e">
        <f>#REF!</f>
        <v>#REF!</v>
      </c>
      <c r="Q21" s="220" t="e">
        <f>#REF!</f>
        <v>#REF!</v>
      </c>
      <c r="R21" s="220" t="e">
        <f>#REF!</f>
        <v>#REF!</v>
      </c>
      <c r="S21" s="220" t="e">
        <f>#REF!</f>
        <v>#REF!</v>
      </c>
      <c r="T21" s="220" t="e">
        <f>#REF!</f>
        <v>#REF!</v>
      </c>
      <c r="U21" s="220"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571" t="s">
        <v>436</v>
      </c>
      <c r="B23" s="571"/>
      <c r="C23" s="571"/>
      <c r="D23" s="571"/>
      <c r="E23" s="571"/>
      <c r="F23" s="571"/>
      <c r="G23" s="571"/>
      <c r="H23" s="571"/>
      <c r="I23" s="571"/>
      <c r="J23" s="571"/>
      <c r="K23" s="571"/>
      <c r="L23" s="571"/>
      <c r="M23" s="571"/>
      <c r="N23" s="571"/>
      <c r="O23" s="571"/>
      <c r="P23" s="571"/>
      <c r="Q23" s="571"/>
      <c r="R23" s="571"/>
      <c r="S23" s="571"/>
      <c r="T23" s="571"/>
      <c r="U23" s="571"/>
      <c r="V23" s="571"/>
      <c r="W23" s="571"/>
      <c r="X23" s="571"/>
      <c r="Y23" s="571"/>
      <c r="Z23" s="571"/>
      <c r="AA23" s="571"/>
      <c r="AB23" s="571"/>
      <c r="AC23" s="571"/>
      <c r="AD23" s="571"/>
      <c r="AE23" s="571"/>
      <c r="AF23" s="571"/>
      <c r="AG23" s="571"/>
      <c r="AH23" s="571"/>
      <c r="AI23" s="571"/>
      <c r="AJ23" s="571"/>
    </row>
    <row r="24" spans="1:36" ht="20.25" customHeight="1" x14ac:dyDescent="0.2">
      <c r="A24" s="71" t="s">
        <v>437</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438</v>
      </c>
      <c r="AE24" s="72"/>
      <c r="AF24" s="72"/>
      <c r="AG24" s="72"/>
      <c r="AH24" s="72"/>
      <c r="AI24" s="72"/>
      <c r="AJ24" s="73"/>
    </row>
    <row r="25" spans="1:36" ht="20.25" customHeight="1" x14ac:dyDescent="0.2">
      <c r="A25" s="220" t="e">
        <f>#REF!</f>
        <v>#REF!</v>
      </c>
      <c r="B25" s="220" t="e">
        <f>#REF!</f>
        <v>#REF!</v>
      </c>
      <c r="C25" s="220" t="e">
        <f>#REF!</f>
        <v>#REF!</v>
      </c>
      <c r="D25" s="220" t="e">
        <f>#REF!</f>
        <v>#REF!</v>
      </c>
      <c r="E25" s="220" t="e">
        <f>#REF!</f>
        <v>#REF!</v>
      </c>
      <c r="F25" s="220" t="e">
        <f>#REF!</f>
        <v>#REF!</v>
      </c>
      <c r="G25" s="220" t="e">
        <f>#REF!</f>
        <v>#REF!</v>
      </c>
      <c r="H25" s="220" t="e">
        <f>#REF!</f>
        <v>#REF!</v>
      </c>
      <c r="I25" s="220" t="e">
        <f>#REF!</f>
        <v>#REF!</v>
      </c>
      <c r="J25" s="220" t="e">
        <f>#REF!</f>
        <v>#REF!</v>
      </c>
      <c r="K25" s="220" t="e">
        <f>#REF!</f>
        <v>#REF!</v>
      </c>
      <c r="L25" s="220" t="e">
        <f>#REF!</f>
        <v>#REF!</v>
      </c>
      <c r="M25" s="220" t="e">
        <f>#REF!</f>
        <v>#REF!</v>
      </c>
      <c r="N25" s="220" t="e">
        <f>#REF!</f>
        <v>#REF!</v>
      </c>
      <c r="O25" s="220" t="e">
        <f>#REF!</f>
        <v>#REF!</v>
      </c>
      <c r="P25" s="220" t="e">
        <f>#REF!</f>
        <v>#REF!</v>
      </c>
      <c r="Q25" s="220" t="e">
        <f>#REF!</f>
        <v>#REF!</v>
      </c>
      <c r="R25" s="220" t="e">
        <f>#REF!</f>
        <v>#REF!</v>
      </c>
      <c r="S25" s="220" t="e">
        <f>#REF!</f>
        <v>#REF!</v>
      </c>
      <c r="T25" s="220" t="e">
        <f>#REF!</f>
        <v>#REF!</v>
      </c>
      <c r="U25" s="220" t="e">
        <f>#REF!</f>
        <v>#REF!</v>
      </c>
      <c r="V25" s="220" t="e">
        <f>#REF!</f>
        <v>#REF!</v>
      </c>
      <c r="W25" s="220" t="e">
        <f>#REF!</f>
        <v>#REF!</v>
      </c>
      <c r="X25" s="220" t="e">
        <f>#REF!</f>
        <v>#REF!</v>
      </c>
      <c r="Y25" s="220" t="e">
        <f>#REF!</f>
        <v>#REF!</v>
      </c>
      <c r="Z25" s="220" t="e">
        <f>#REF!</f>
        <v>#REF!</v>
      </c>
      <c r="AA25" s="220" t="e">
        <f>#REF!</f>
        <v>#REF!</v>
      </c>
      <c r="AB25" s="221"/>
      <c r="AC25" s="221"/>
      <c r="AD25" s="220" t="e">
        <f>#REF!</f>
        <v>#REF!</v>
      </c>
      <c r="AE25" s="220" t="e">
        <f>#REF!</f>
        <v>#REF!</v>
      </c>
      <c r="AF25" s="220" t="e">
        <f>#REF!</f>
        <v>#REF!</v>
      </c>
      <c r="AG25" s="220" t="e">
        <f>#REF!</f>
        <v>#REF!</v>
      </c>
      <c r="AH25" s="220" t="e">
        <f>#REF!</f>
        <v>#REF!</v>
      </c>
      <c r="AI25" s="220" t="e">
        <f>#REF!</f>
        <v>#REF!</v>
      </c>
      <c r="AJ25" s="220" t="e">
        <f>#REF!</f>
        <v>#REF!</v>
      </c>
    </row>
    <row r="26" spans="1:36" ht="20.25" customHeight="1" x14ac:dyDescent="0.2">
      <c r="A26" s="76" t="s">
        <v>346</v>
      </c>
      <c r="B26" s="166"/>
      <c r="C26" s="166"/>
      <c r="D26" s="166"/>
      <c r="E26" s="166"/>
      <c r="F26" s="166"/>
      <c r="G26" s="166"/>
      <c r="H26" s="166" t="s">
        <v>443</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20" t="e">
        <f>#REF!</f>
        <v>#REF!</v>
      </c>
      <c r="B27" s="220" t="e">
        <f>#REF!</f>
        <v>#REF!</v>
      </c>
      <c r="C27" s="220" t="e">
        <f>#REF!</f>
        <v>#REF!</v>
      </c>
      <c r="D27" s="220" t="e">
        <f>#REF!</f>
        <v>#REF!</v>
      </c>
      <c r="E27" s="220" t="e">
        <f>#REF!</f>
        <v>#REF!</v>
      </c>
      <c r="F27" s="220"/>
      <c r="G27" s="221"/>
      <c r="H27" s="220" t="e">
        <f>#REF!</f>
        <v>#REF!</v>
      </c>
      <c r="I27" s="220" t="e">
        <f>#REF!</f>
        <v>#REF!</v>
      </c>
      <c r="J27" s="220" t="e">
        <f>#REF!</f>
        <v>#REF!</v>
      </c>
      <c r="K27" s="220" t="e">
        <f>#REF!</f>
        <v>#REF!</v>
      </c>
      <c r="L27" s="220" t="e">
        <f>#REF!</f>
        <v>#REF!</v>
      </c>
      <c r="M27" s="220" t="e">
        <f>#REF!</f>
        <v>#REF!</v>
      </c>
      <c r="N27" s="220" t="e">
        <f>#REF!</f>
        <v>#REF!</v>
      </c>
      <c r="O27" s="220" t="e">
        <f>#REF!</f>
        <v>#REF!</v>
      </c>
      <c r="P27" s="220" t="e">
        <f>#REF!</f>
        <v>#REF!</v>
      </c>
      <c r="Q27" s="220" t="e">
        <f>#REF!</f>
        <v>#REF!</v>
      </c>
      <c r="R27" s="220" t="e">
        <f>#REF!</f>
        <v>#REF!</v>
      </c>
      <c r="S27" s="220" t="e">
        <f>#REF!</f>
        <v>#REF!</v>
      </c>
      <c r="T27" s="220" t="e">
        <f>#REF!</f>
        <v>#REF!</v>
      </c>
      <c r="U27" s="220" t="e">
        <f>#REF!</f>
        <v>#REF!</v>
      </c>
      <c r="V27" s="220" t="e">
        <f>#REF!</f>
        <v>#REF!</v>
      </c>
      <c r="W27" s="220" t="e">
        <f>#REF!</f>
        <v>#REF!</v>
      </c>
      <c r="X27" s="220" t="e">
        <f>#REF!</f>
        <v>#REF!</v>
      </c>
      <c r="Y27" s="220" t="e">
        <f>#REF!</f>
        <v>#REF!</v>
      </c>
      <c r="Z27" s="220" t="e">
        <f>#REF!</f>
        <v>#REF!</v>
      </c>
      <c r="AA27" s="220" t="e">
        <f>#REF!</f>
        <v>#REF!</v>
      </c>
      <c r="AB27" s="220" t="e">
        <f>#REF!</f>
        <v>#REF!</v>
      </c>
      <c r="AC27" s="220" t="e">
        <f>#REF!</f>
        <v>#REF!</v>
      </c>
      <c r="AD27" s="220" t="e">
        <f>#REF!</f>
        <v>#REF!</v>
      </c>
      <c r="AE27" s="220" t="e">
        <f>#REF!</f>
        <v>#REF!</v>
      </c>
      <c r="AF27" s="220" t="e">
        <f>#REF!</f>
        <v>#REF!</v>
      </c>
      <c r="AG27" s="220" t="e">
        <f>#REF!</f>
        <v>#REF!</v>
      </c>
      <c r="AH27" s="220" t="e">
        <f>#REF!</f>
        <v>#REF!</v>
      </c>
      <c r="AI27" s="220" t="e">
        <f>#REF!</f>
        <v>#REF!</v>
      </c>
      <c r="AJ27" s="220" t="e">
        <f>#REF!</f>
        <v>#REF!</v>
      </c>
    </row>
    <row r="28" spans="1:36" ht="20.25" customHeight="1" x14ac:dyDescent="0.2">
      <c r="A28" s="76" t="s">
        <v>347</v>
      </c>
      <c r="B28" s="166"/>
      <c r="C28" s="166"/>
      <c r="D28" s="166"/>
      <c r="E28" s="166"/>
      <c r="F28" s="166"/>
      <c r="G28" s="166"/>
      <c r="H28" s="166"/>
      <c r="I28" s="166"/>
      <c r="J28" s="166"/>
      <c r="K28" s="166"/>
      <c r="L28" s="166"/>
      <c r="M28" s="166"/>
      <c r="N28" s="166"/>
      <c r="O28" s="166"/>
      <c r="P28" s="166"/>
      <c r="Q28" s="166"/>
      <c r="R28" s="166"/>
      <c r="S28" s="166"/>
      <c r="T28" s="166" t="s">
        <v>348</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450</v>
      </c>
      <c r="B33" s="72"/>
      <c r="C33" s="72"/>
      <c r="D33" s="72"/>
      <c r="E33" s="72"/>
      <c r="F33" s="72"/>
      <c r="G33" s="72"/>
      <c r="H33" s="72"/>
      <c r="I33" s="72"/>
      <c r="J33" s="72"/>
      <c r="K33" s="581" t="s">
        <v>636</v>
      </c>
      <c r="L33" s="582"/>
      <c r="M33" s="582"/>
      <c r="N33" s="582"/>
      <c r="O33" s="582"/>
      <c r="P33" s="582"/>
      <c r="Q33" s="582"/>
      <c r="R33" s="583"/>
      <c r="S33" s="581" t="s">
        <v>648</v>
      </c>
      <c r="T33" s="582"/>
      <c r="U33" s="582"/>
      <c r="V33" s="582"/>
      <c r="W33" s="582"/>
      <c r="X33" s="582"/>
      <c r="Y33" s="582"/>
      <c r="Z33" s="583"/>
      <c r="AA33" s="581" t="s">
        <v>635</v>
      </c>
      <c r="AB33" s="582"/>
      <c r="AC33" s="582"/>
      <c r="AD33" s="582"/>
      <c r="AE33" s="582"/>
      <c r="AF33" s="582"/>
      <c r="AG33" s="582"/>
      <c r="AH33" s="582"/>
      <c r="AI33" s="582"/>
      <c r="AJ33" s="583"/>
    </row>
    <row r="34" spans="1:36" ht="20.25" customHeight="1" x14ac:dyDescent="0.2">
      <c r="A34" s="220" t="e">
        <f>#REF!</f>
        <v>#REF!</v>
      </c>
      <c r="B34" s="220" t="e">
        <f>#REF!</f>
        <v>#REF!</v>
      </c>
      <c r="C34" s="221" t="s">
        <v>440</v>
      </c>
      <c r="D34" s="220" t="e">
        <f>#REF!</f>
        <v>#REF!</v>
      </c>
      <c r="E34" s="220" t="e">
        <f>#REF!</f>
        <v>#REF!</v>
      </c>
      <c r="F34" s="221" t="s">
        <v>440</v>
      </c>
      <c r="G34" s="220" t="e">
        <f>#REF!</f>
        <v>#REF!</v>
      </c>
      <c r="H34" s="220" t="e">
        <f>#REF!</f>
        <v>#REF!</v>
      </c>
      <c r="I34" s="220" t="e">
        <f>#REF!</f>
        <v>#REF!</v>
      </c>
      <c r="J34" s="220" t="e">
        <f>#REF!</f>
        <v>#REF!</v>
      </c>
      <c r="K34" s="584" t="s">
        <v>452</v>
      </c>
      <c r="L34" s="585"/>
      <c r="M34" s="585"/>
      <c r="N34" s="585"/>
      <c r="O34" s="585"/>
      <c r="P34" s="585"/>
      <c r="Q34" s="585"/>
      <c r="R34" s="586"/>
      <c r="S34" s="584"/>
      <c r="T34" s="585"/>
      <c r="U34" s="585"/>
      <c r="V34" s="585"/>
      <c r="W34" s="585"/>
      <c r="X34" s="585"/>
      <c r="Y34" s="585"/>
      <c r="Z34" s="586"/>
      <c r="AA34" s="584"/>
      <c r="AB34" s="585"/>
      <c r="AC34" s="585"/>
      <c r="AD34" s="585"/>
      <c r="AE34" s="585"/>
      <c r="AF34" s="585"/>
      <c r="AG34" s="585"/>
      <c r="AH34" s="585"/>
      <c r="AI34" s="585"/>
      <c r="AJ34" s="586"/>
    </row>
    <row r="35" spans="1:36" ht="20.25" customHeight="1" x14ac:dyDescent="0.2">
      <c r="A35" s="224"/>
      <c r="B35" s="225"/>
      <c r="C35" s="225"/>
      <c r="D35" s="225"/>
      <c r="E35" s="225"/>
      <c r="F35" s="225"/>
      <c r="G35" s="225"/>
      <c r="H35" s="225"/>
      <c r="I35" s="225"/>
      <c r="J35" s="225"/>
      <c r="K35" s="584" t="s">
        <v>453</v>
      </c>
      <c r="L35" s="585"/>
      <c r="M35" s="585"/>
      <c r="N35" s="585"/>
      <c r="O35" s="585"/>
      <c r="P35" s="585"/>
      <c r="Q35" s="585"/>
      <c r="R35" s="586"/>
      <c r="S35" s="584"/>
      <c r="T35" s="585"/>
      <c r="U35" s="585"/>
      <c r="V35" s="585"/>
      <c r="W35" s="585"/>
      <c r="X35" s="585"/>
      <c r="Y35" s="585"/>
      <c r="Z35" s="586"/>
      <c r="AA35" s="584"/>
      <c r="AB35" s="585"/>
      <c r="AC35" s="585"/>
      <c r="AD35" s="585"/>
      <c r="AE35" s="585"/>
      <c r="AF35" s="585"/>
      <c r="AG35" s="585"/>
      <c r="AH35" s="585"/>
      <c r="AI35" s="585"/>
      <c r="AJ35" s="586"/>
    </row>
    <row r="36" spans="1:36" ht="20.25" customHeight="1" x14ac:dyDescent="0.2">
      <c r="A36" s="226" t="s">
        <v>451</v>
      </c>
      <c r="B36" s="227"/>
      <c r="C36" s="227"/>
      <c r="D36" s="227"/>
      <c r="E36" s="227"/>
      <c r="F36" s="227"/>
      <c r="G36" s="227"/>
      <c r="H36" s="227"/>
      <c r="I36" s="227"/>
      <c r="J36" s="228"/>
      <c r="K36" s="584" t="s">
        <v>454</v>
      </c>
      <c r="L36" s="585"/>
      <c r="M36" s="585"/>
      <c r="N36" s="585"/>
      <c r="O36" s="585"/>
      <c r="P36" s="585"/>
      <c r="Q36" s="585"/>
      <c r="R36" s="586"/>
      <c r="S36" s="584"/>
      <c r="T36" s="585"/>
      <c r="U36" s="585"/>
      <c r="V36" s="585"/>
      <c r="W36" s="585"/>
      <c r="X36" s="585"/>
      <c r="Y36" s="585"/>
      <c r="Z36" s="586"/>
      <c r="AA36" s="584"/>
      <c r="AB36" s="585"/>
      <c r="AC36" s="585"/>
      <c r="AD36" s="585"/>
      <c r="AE36" s="585"/>
      <c r="AF36" s="585"/>
      <c r="AG36" s="585"/>
      <c r="AH36" s="585"/>
      <c r="AI36" s="585"/>
      <c r="AJ36" s="586"/>
    </row>
    <row r="37" spans="1:36" ht="20.25" customHeight="1" x14ac:dyDescent="0.2">
      <c r="A37" s="220" t="e">
        <f>#REF!</f>
        <v>#REF!</v>
      </c>
      <c r="B37" s="220" t="e">
        <f>#REF!</f>
        <v>#REF!</v>
      </c>
      <c r="C37" s="223" t="s">
        <v>440</v>
      </c>
      <c r="D37" s="220" t="e">
        <f>#REF!</f>
        <v>#REF!</v>
      </c>
      <c r="E37" s="220" t="e">
        <f>#REF!</f>
        <v>#REF!</v>
      </c>
      <c r="F37" s="223" t="s">
        <v>440</v>
      </c>
      <c r="G37" s="220" t="e">
        <f>#REF!</f>
        <v>#REF!</v>
      </c>
      <c r="H37" s="220" t="e">
        <f>#REF!</f>
        <v>#REF!</v>
      </c>
      <c r="I37" s="220" t="e">
        <f>#REF!</f>
        <v>#REF!</v>
      </c>
      <c r="J37" s="220" t="e">
        <f>#REF!</f>
        <v>#REF!</v>
      </c>
      <c r="K37" s="587" t="s">
        <v>455</v>
      </c>
      <c r="L37" s="588"/>
      <c r="M37" s="588"/>
      <c r="N37" s="588"/>
      <c r="O37" s="588"/>
      <c r="P37" s="588"/>
      <c r="Q37" s="588"/>
      <c r="R37" s="589"/>
      <c r="S37" s="587"/>
      <c r="T37" s="588"/>
      <c r="U37" s="588"/>
      <c r="V37" s="588"/>
      <c r="W37" s="588"/>
      <c r="X37" s="588"/>
      <c r="Y37" s="588"/>
      <c r="Z37" s="589"/>
      <c r="AA37" s="587"/>
      <c r="AB37" s="588"/>
      <c r="AC37" s="588"/>
      <c r="AD37" s="588"/>
      <c r="AE37" s="588"/>
      <c r="AF37" s="588"/>
      <c r="AG37" s="588"/>
      <c r="AH37" s="588"/>
      <c r="AI37" s="588"/>
      <c r="AJ37" s="589"/>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538" t="s">
        <v>1216</v>
      </c>
      <c r="B1" s="594" t="s">
        <v>1215</v>
      </c>
      <c r="C1" s="182" t="s">
        <v>1217</v>
      </c>
      <c r="D1" s="596" t="s">
        <v>349</v>
      </c>
      <c r="E1" s="597"/>
      <c r="F1" s="597"/>
      <c r="G1" s="598"/>
      <c r="H1" s="513" t="s">
        <v>1220</v>
      </c>
      <c r="I1" s="513"/>
    </row>
    <row r="2" spans="1:9" s="13" customFormat="1" x14ac:dyDescent="0.2">
      <c r="A2" s="539" t="s">
        <v>511</v>
      </c>
      <c r="B2" s="595"/>
      <c r="C2" s="100" t="s">
        <v>462</v>
      </c>
      <c r="D2" s="108">
        <v>1</v>
      </c>
      <c r="E2" s="184" t="s">
        <v>1218</v>
      </c>
      <c r="F2" s="599" t="s">
        <v>661</v>
      </c>
      <c r="G2" s="599"/>
      <c r="H2" s="513"/>
      <c r="I2" s="513"/>
    </row>
    <row r="3" spans="1:9" s="13" customFormat="1" ht="12.95" customHeight="1" x14ac:dyDescent="0.2">
      <c r="A3" s="540" t="s">
        <v>458</v>
      </c>
      <c r="B3" s="111" t="s">
        <v>459</v>
      </c>
      <c r="C3" s="101" t="s">
        <v>460</v>
      </c>
      <c r="D3" s="109"/>
      <c r="E3" s="184" t="s">
        <v>1219</v>
      </c>
      <c r="F3" s="599" t="s">
        <v>660</v>
      </c>
      <c r="G3" s="599"/>
      <c r="H3" s="599" t="s">
        <v>513</v>
      </c>
      <c r="I3" s="599"/>
    </row>
    <row r="4" spans="1:9" s="13" customFormat="1" ht="27.95" customHeight="1" x14ac:dyDescent="0.2">
      <c r="A4" s="556"/>
      <c r="B4" s="590" t="s">
        <v>1154</v>
      </c>
      <c r="C4" s="591" t="s">
        <v>179</v>
      </c>
      <c r="D4" s="593">
        <f>D6+D74+D165</f>
        <v>4540396</v>
      </c>
      <c r="E4" s="593"/>
      <c r="F4" s="593">
        <f>F6+F74+F165</f>
        <v>2670804</v>
      </c>
      <c r="G4" s="593"/>
      <c r="H4" s="593"/>
      <c r="I4" s="172" t="s">
        <v>660</v>
      </c>
    </row>
    <row r="5" spans="1:9" ht="27.95" customHeight="1" x14ac:dyDescent="0.2">
      <c r="A5" s="556"/>
      <c r="B5" s="590"/>
      <c r="C5" s="592"/>
      <c r="D5" s="593">
        <f>D7+D75+D166</f>
        <v>1869592</v>
      </c>
      <c r="E5" s="593"/>
      <c r="F5" s="172"/>
      <c r="G5" s="593">
        <f>G7+G75+G166</f>
        <v>2170091</v>
      </c>
      <c r="H5" s="593"/>
      <c r="I5" s="593"/>
    </row>
    <row r="6" spans="1:9" ht="27.95" customHeight="1" x14ac:dyDescent="0.2">
      <c r="A6" s="561" t="s">
        <v>112</v>
      </c>
      <c r="B6" s="604" t="s">
        <v>1155</v>
      </c>
      <c r="C6" s="600" t="s">
        <v>180</v>
      </c>
      <c r="D6" s="602">
        <f>D8+D24+D47</f>
        <v>2257437</v>
      </c>
      <c r="E6" s="603"/>
      <c r="F6" s="593">
        <f>F8+F24+F47</f>
        <v>489283</v>
      </c>
      <c r="G6" s="593"/>
      <c r="H6" s="593"/>
      <c r="I6" s="172" t="s">
        <v>660</v>
      </c>
    </row>
    <row r="7" spans="1:9" ht="27.95" customHeight="1" x14ac:dyDescent="0.2">
      <c r="A7" s="561"/>
      <c r="B7" s="604"/>
      <c r="C7" s="601"/>
      <c r="D7" s="602">
        <f>D9+D25+D48</f>
        <v>1768154</v>
      </c>
      <c r="E7" s="603"/>
      <c r="F7" s="172" t="s">
        <v>660</v>
      </c>
      <c r="G7" s="593">
        <f>G9+G25+G48</f>
        <v>457743</v>
      </c>
      <c r="H7" s="593"/>
      <c r="I7" s="593"/>
    </row>
    <row r="8" spans="1:9" ht="27.95" customHeight="1" x14ac:dyDescent="0.2">
      <c r="A8" s="541" t="s">
        <v>754</v>
      </c>
      <c r="B8" s="590" t="s">
        <v>1156</v>
      </c>
      <c r="C8" s="600" t="s">
        <v>181</v>
      </c>
      <c r="D8" s="602">
        <f>D10+D12+D14+D16+D18+D20+D22</f>
        <v>19334</v>
      </c>
      <c r="E8" s="603"/>
      <c r="F8" s="593">
        <f>F10+F12+F14+F16+F18+F20+F22</f>
        <v>0</v>
      </c>
      <c r="G8" s="593"/>
      <c r="H8" s="593"/>
      <c r="I8" s="172" t="s">
        <v>660</v>
      </c>
    </row>
    <row r="9" spans="1:9" ht="27.95" customHeight="1" x14ac:dyDescent="0.2">
      <c r="A9" s="541"/>
      <c r="B9" s="590"/>
      <c r="C9" s="601"/>
      <c r="D9" s="602">
        <f>D11+D13+D15+D17+D19+D21+D23</f>
        <v>19334</v>
      </c>
      <c r="E9" s="603"/>
      <c r="F9" s="172" t="s">
        <v>660</v>
      </c>
      <c r="G9" s="593">
        <f>G11+G13+G15+G17+G19+G21+G23</f>
        <v>0</v>
      </c>
      <c r="H9" s="593"/>
      <c r="I9" s="593"/>
    </row>
    <row r="10" spans="1:9" ht="27.95" customHeight="1" x14ac:dyDescent="0.2">
      <c r="A10" s="559" t="s">
        <v>755</v>
      </c>
      <c r="B10" s="605" t="s">
        <v>1157</v>
      </c>
      <c r="C10" s="606" t="s">
        <v>182</v>
      </c>
      <c r="D10" s="608">
        <f>A!D10</f>
        <v>0</v>
      </c>
      <c r="E10" s="609"/>
      <c r="F10" s="610">
        <f>D10-D11</f>
        <v>0</v>
      </c>
      <c r="G10" s="611"/>
      <c r="H10" s="612"/>
      <c r="I10" s="210"/>
    </row>
    <row r="11" spans="1:9" ht="27.95" customHeight="1" x14ac:dyDescent="0.2">
      <c r="A11" s="560"/>
      <c r="B11" s="605"/>
      <c r="C11" s="607"/>
      <c r="D11" s="608">
        <f>A!D11</f>
        <v>0</v>
      </c>
      <c r="E11" s="609"/>
      <c r="F11" s="210"/>
      <c r="G11" s="613">
        <f>A!G11</f>
        <v>0</v>
      </c>
      <c r="H11" s="613"/>
      <c r="I11" s="613"/>
    </row>
    <row r="12" spans="1:9" ht="28.5" customHeight="1" x14ac:dyDescent="0.2">
      <c r="A12" s="510" t="s">
        <v>115</v>
      </c>
      <c r="B12" s="605" t="s">
        <v>1158</v>
      </c>
      <c r="C12" s="606" t="s">
        <v>183</v>
      </c>
      <c r="D12" s="608">
        <f>A!D12</f>
        <v>19334</v>
      </c>
      <c r="E12" s="609"/>
      <c r="F12" s="610">
        <f>D12-D13</f>
        <v>0</v>
      </c>
      <c r="G12" s="611"/>
      <c r="H12" s="612"/>
      <c r="I12" s="210"/>
    </row>
    <row r="13" spans="1:9" ht="27.95" customHeight="1" x14ac:dyDescent="0.2">
      <c r="A13" s="510"/>
      <c r="B13" s="605"/>
      <c r="C13" s="607"/>
      <c r="D13" s="608">
        <f>A!D13</f>
        <v>19334</v>
      </c>
      <c r="E13" s="609"/>
      <c r="F13" s="210"/>
      <c r="G13" s="613">
        <f>A!G13</f>
        <v>0</v>
      </c>
      <c r="H13" s="613"/>
      <c r="I13" s="613"/>
    </row>
    <row r="14" spans="1:9" ht="27.95" customHeight="1" x14ac:dyDescent="0.2">
      <c r="A14" s="510" t="s">
        <v>116</v>
      </c>
      <c r="B14" s="605" t="s">
        <v>351</v>
      </c>
      <c r="C14" s="606" t="s">
        <v>184</v>
      </c>
      <c r="D14" s="608">
        <f>A!D14</f>
        <v>0</v>
      </c>
      <c r="E14" s="609"/>
      <c r="F14" s="610">
        <f>D14-D15</f>
        <v>0</v>
      </c>
      <c r="G14" s="611"/>
      <c r="H14" s="612"/>
      <c r="I14" s="210"/>
    </row>
    <row r="15" spans="1:9" ht="27.95" customHeight="1" x14ac:dyDescent="0.2">
      <c r="A15" s="510"/>
      <c r="B15" s="605"/>
      <c r="C15" s="607"/>
      <c r="D15" s="608">
        <f>A!D15</f>
        <v>0</v>
      </c>
      <c r="E15" s="609"/>
      <c r="F15" s="210"/>
      <c r="G15" s="613">
        <f>A!G15</f>
        <v>0</v>
      </c>
      <c r="H15" s="613"/>
      <c r="I15" s="613"/>
    </row>
    <row r="16" spans="1:9" ht="27.95" customHeight="1" x14ac:dyDescent="0.2">
      <c r="A16" s="510" t="s">
        <v>117</v>
      </c>
      <c r="B16" s="614" t="s">
        <v>339</v>
      </c>
      <c r="C16" s="606" t="s">
        <v>185</v>
      </c>
      <c r="D16" s="608">
        <f>A!D16</f>
        <v>0</v>
      </c>
      <c r="E16" s="609"/>
      <c r="F16" s="610">
        <f>D16-D17</f>
        <v>0</v>
      </c>
      <c r="G16" s="611"/>
      <c r="H16" s="612"/>
      <c r="I16" s="210"/>
    </row>
    <row r="17" spans="1:9" ht="27.95" customHeight="1" x14ac:dyDescent="0.2">
      <c r="A17" s="510"/>
      <c r="B17" s="614"/>
      <c r="C17" s="607"/>
      <c r="D17" s="608">
        <f>A!D17</f>
        <v>0</v>
      </c>
      <c r="E17" s="609"/>
      <c r="F17" s="210"/>
      <c r="G17" s="613">
        <f>A!G17</f>
        <v>0</v>
      </c>
      <c r="H17" s="613"/>
      <c r="I17" s="613"/>
    </row>
    <row r="18" spans="1:9" ht="27.95" customHeight="1" x14ac:dyDescent="0.2">
      <c r="A18" s="510" t="s">
        <v>118</v>
      </c>
      <c r="B18" s="614" t="s">
        <v>1159</v>
      </c>
      <c r="C18" s="606" t="s">
        <v>186</v>
      </c>
      <c r="D18" s="608">
        <f>A!D18</f>
        <v>0</v>
      </c>
      <c r="E18" s="609"/>
      <c r="F18" s="610">
        <f>D18-D19</f>
        <v>0</v>
      </c>
      <c r="G18" s="611"/>
      <c r="H18" s="612"/>
      <c r="I18" s="210"/>
    </row>
    <row r="19" spans="1:9" ht="27.95" customHeight="1" x14ac:dyDescent="0.2">
      <c r="A19" s="510"/>
      <c r="B19" s="614"/>
      <c r="C19" s="607"/>
      <c r="D19" s="608">
        <f>A!D19</f>
        <v>0</v>
      </c>
      <c r="E19" s="609"/>
      <c r="F19" s="210"/>
      <c r="G19" s="613">
        <f>A!G19</f>
        <v>0</v>
      </c>
      <c r="H19" s="613"/>
      <c r="I19" s="613"/>
    </row>
    <row r="20" spans="1:9" ht="27.95" customHeight="1" x14ac:dyDescent="0.2">
      <c r="A20" s="510" t="s">
        <v>119</v>
      </c>
      <c r="B20" s="605" t="s">
        <v>1160</v>
      </c>
      <c r="C20" s="606" t="s">
        <v>187</v>
      </c>
      <c r="D20" s="608">
        <f>A!D20</f>
        <v>0</v>
      </c>
      <c r="E20" s="609"/>
      <c r="F20" s="610">
        <f>D20-D21</f>
        <v>0</v>
      </c>
      <c r="G20" s="611"/>
      <c r="H20" s="612"/>
      <c r="I20" s="210"/>
    </row>
    <row r="21" spans="1:9" ht="27.95" customHeight="1" x14ac:dyDescent="0.2">
      <c r="A21" s="510"/>
      <c r="B21" s="605"/>
      <c r="C21" s="607"/>
      <c r="D21" s="608">
        <f>A!D21</f>
        <v>0</v>
      </c>
      <c r="E21" s="609"/>
      <c r="F21" s="210"/>
      <c r="G21" s="613">
        <f>A!G21</f>
        <v>0</v>
      </c>
      <c r="H21" s="613"/>
      <c r="I21" s="613"/>
    </row>
    <row r="22" spans="1:9" ht="27.95" customHeight="1" x14ac:dyDescent="0.2">
      <c r="A22" s="510" t="s">
        <v>120</v>
      </c>
      <c r="B22" s="605" t="s">
        <v>1161</v>
      </c>
      <c r="C22" s="606" t="s">
        <v>949</v>
      </c>
      <c r="D22" s="608">
        <f>A!D22</f>
        <v>0</v>
      </c>
      <c r="E22" s="609"/>
      <c r="F22" s="610">
        <f>D22-D23</f>
        <v>0</v>
      </c>
      <c r="G22" s="611"/>
      <c r="H22" s="612"/>
      <c r="I22" s="210"/>
    </row>
    <row r="23" spans="1:9" ht="27.95" customHeight="1" x14ac:dyDescent="0.2">
      <c r="A23" s="510"/>
      <c r="B23" s="605"/>
      <c r="C23" s="607"/>
      <c r="D23" s="608">
        <f>A!D23</f>
        <v>0</v>
      </c>
      <c r="E23" s="609"/>
      <c r="F23" s="210"/>
      <c r="G23" s="613">
        <f>A!G23</f>
        <v>0</v>
      </c>
      <c r="H23" s="613"/>
      <c r="I23" s="613"/>
    </row>
    <row r="24" spans="1:9" ht="27.95" customHeight="1" x14ac:dyDescent="0.2">
      <c r="A24" s="530" t="s">
        <v>664</v>
      </c>
      <c r="B24" s="590" t="s">
        <v>1162</v>
      </c>
      <c r="C24" s="600" t="s">
        <v>950</v>
      </c>
      <c r="D24" s="602">
        <f>D26+D28+D30+D35+D37+D39+D41+D43+D45</f>
        <v>2238103</v>
      </c>
      <c r="E24" s="603"/>
      <c r="F24" s="602">
        <f>F26+F28+F30+F35+F37+F39+F41+F43+F45</f>
        <v>489283</v>
      </c>
      <c r="G24" s="615"/>
      <c r="H24" s="603"/>
      <c r="I24" s="172" t="s">
        <v>660</v>
      </c>
    </row>
    <row r="25" spans="1:9" ht="27.95" customHeight="1" x14ac:dyDescent="0.2">
      <c r="A25" s="530"/>
      <c r="B25" s="590"/>
      <c r="C25" s="601"/>
      <c r="D25" s="602">
        <f>D27+D29+D31+D36+D38+D40+D42+D44+D46</f>
        <v>1748820</v>
      </c>
      <c r="E25" s="603"/>
      <c r="F25" s="172" t="s">
        <v>660</v>
      </c>
      <c r="G25" s="593">
        <f>G27+G29+G31+G36+G38+G40+G42+G44+G46</f>
        <v>457743</v>
      </c>
      <c r="H25" s="593"/>
      <c r="I25" s="593"/>
    </row>
    <row r="26" spans="1:9" ht="27.95" customHeight="1" x14ac:dyDescent="0.2">
      <c r="A26" s="510" t="s">
        <v>665</v>
      </c>
      <c r="B26" s="605" t="s">
        <v>1163</v>
      </c>
      <c r="C26" s="606" t="s">
        <v>951</v>
      </c>
      <c r="D26" s="610">
        <f>A!D26</f>
        <v>47339</v>
      </c>
      <c r="E26" s="612"/>
      <c r="F26" s="610">
        <f>D26-D27</f>
        <v>47339</v>
      </c>
      <c r="G26" s="611"/>
      <c r="H26" s="612"/>
      <c r="I26" s="210"/>
    </row>
    <row r="27" spans="1:9" ht="27.75" customHeight="1" x14ac:dyDescent="0.2">
      <c r="A27" s="510"/>
      <c r="B27" s="605"/>
      <c r="C27" s="607"/>
      <c r="D27" s="610">
        <f>A!D27</f>
        <v>0</v>
      </c>
      <c r="E27" s="612"/>
      <c r="F27" s="210"/>
      <c r="G27" s="613">
        <f>A!G27</f>
        <v>47339</v>
      </c>
      <c r="H27" s="613"/>
      <c r="I27" s="613"/>
    </row>
    <row r="28" spans="1:9" ht="27.75" customHeight="1" x14ac:dyDescent="0.2">
      <c r="A28" s="544" t="s">
        <v>121</v>
      </c>
      <c r="B28" s="605" t="s">
        <v>1164</v>
      </c>
      <c r="C28" s="606" t="s">
        <v>952</v>
      </c>
      <c r="D28" s="610">
        <f>A!D28</f>
        <v>694080</v>
      </c>
      <c r="E28" s="612"/>
      <c r="F28" s="610">
        <f>D28-D29</f>
        <v>167405</v>
      </c>
      <c r="G28" s="611"/>
      <c r="H28" s="612"/>
      <c r="I28" s="210"/>
    </row>
    <row r="29" spans="1:9" ht="27.75" customHeight="1" x14ac:dyDescent="0.2">
      <c r="A29" s="552"/>
      <c r="B29" s="605"/>
      <c r="C29" s="607"/>
      <c r="D29" s="610">
        <f>A!D29</f>
        <v>526675</v>
      </c>
      <c r="E29" s="612"/>
      <c r="F29" s="210"/>
      <c r="G29" s="613">
        <f>A!G29</f>
        <v>186096</v>
      </c>
      <c r="H29" s="613"/>
      <c r="I29" s="613"/>
    </row>
    <row r="30" spans="1:9" ht="27.95" customHeight="1" x14ac:dyDescent="0.2">
      <c r="A30" s="544" t="s">
        <v>122</v>
      </c>
      <c r="B30" s="605" t="s">
        <v>1165</v>
      </c>
      <c r="C30" s="606" t="s">
        <v>953</v>
      </c>
      <c r="D30" s="610">
        <f>A!D30</f>
        <v>1496684</v>
      </c>
      <c r="E30" s="612"/>
      <c r="F30" s="610">
        <f>D30-D31</f>
        <v>274539</v>
      </c>
      <c r="G30" s="611"/>
      <c r="H30" s="612"/>
      <c r="I30" s="210"/>
    </row>
    <row r="31" spans="1:9" ht="27.95" customHeight="1" x14ac:dyDescent="0.2">
      <c r="A31" s="552"/>
      <c r="B31" s="605"/>
      <c r="C31" s="607"/>
      <c r="D31" s="610">
        <f>A!D31</f>
        <v>1222145</v>
      </c>
      <c r="E31" s="612"/>
      <c r="F31" s="210"/>
      <c r="G31" s="613">
        <f>A!G31</f>
        <v>224308</v>
      </c>
      <c r="H31" s="613"/>
      <c r="I31" s="613"/>
    </row>
    <row r="32" spans="1:9" s="13" customFormat="1" ht="12.95" customHeight="1" x14ac:dyDescent="0.2">
      <c r="A32" s="538" t="s">
        <v>1216</v>
      </c>
      <c r="B32" s="594" t="s">
        <v>1215</v>
      </c>
      <c r="C32" s="182" t="s">
        <v>1217</v>
      </c>
      <c r="D32" s="596" t="s">
        <v>349</v>
      </c>
      <c r="E32" s="597"/>
      <c r="F32" s="597"/>
      <c r="G32" s="598"/>
      <c r="H32" s="513" t="s">
        <v>1220</v>
      </c>
      <c r="I32" s="513"/>
    </row>
    <row r="33" spans="1:22" s="13" customFormat="1" ht="12.95" customHeight="1" x14ac:dyDescent="0.2">
      <c r="A33" s="539" t="s">
        <v>511</v>
      </c>
      <c r="B33" s="595"/>
      <c r="C33" s="100" t="s">
        <v>462</v>
      </c>
      <c r="D33" s="108">
        <v>1</v>
      </c>
      <c r="E33" s="184" t="s">
        <v>1218</v>
      </c>
      <c r="F33" s="599" t="s">
        <v>661</v>
      </c>
      <c r="G33" s="599"/>
      <c r="H33" s="513"/>
      <c r="I33" s="513"/>
    </row>
    <row r="34" spans="1:22" s="13" customFormat="1" ht="16.5" customHeight="1" x14ac:dyDescent="0.2">
      <c r="A34" s="540" t="s">
        <v>458</v>
      </c>
      <c r="B34" s="111" t="s">
        <v>459</v>
      </c>
      <c r="C34" s="101" t="s">
        <v>460</v>
      </c>
      <c r="D34" s="109"/>
      <c r="E34" s="184" t="s">
        <v>1219</v>
      </c>
      <c r="F34" s="599" t="s">
        <v>660</v>
      </c>
      <c r="G34" s="599"/>
      <c r="H34" s="599" t="s">
        <v>513</v>
      </c>
      <c r="I34" s="599"/>
    </row>
    <row r="35" spans="1:22" ht="27.95" customHeight="1" x14ac:dyDescent="0.2">
      <c r="A35" s="500" t="s">
        <v>123</v>
      </c>
      <c r="B35" s="614" t="s">
        <v>1166</v>
      </c>
      <c r="C35" s="616" t="s">
        <v>756</v>
      </c>
      <c r="D35" s="613">
        <f>A!D35</f>
        <v>0</v>
      </c>
      <c r="E35" s="613"/>
      <c r="F35" s="610">
        <f>D35-D36</f>
        <v>0</v>
      </c>
      <c r="G35" s="611"/>
      <c r="H35" s="612"/>
      <c r="I35" s="210"/>
    </row>
    <row r="36" spans="1:22" ht="27.95" customHeight="1" x14ac:dyDescent="0.2">
      <c r="A36" s="500"/>
      <c r="B36" s="614"/>
      <c r="C36" s="616"/>
      <c r="D36" s="613">
        <f>A!D36</f>
        <v>0</v>
      </c>
      <c r="E36" s="613"/>
      <c r="F36" s="210"/>
      <c r="G36" s="613">
        <f>A!G36</f>
        <v>0</v>
      </c>
      <c r="H36" s="613"/>
      <c r="I36" s="613"/>
      <c r="U36" s="14"/>
      <c r="V36" s="14"/>
    </row>
    <row r="37" spans="1:22" ht="27.95" customHeight="1" x14ac:dyDescent="0.2">
      <c r="A37" s="500" t="s">
        <v>124</v>
      </c>
      <c r="B37" s="605" t="s">
        <v>1167</v>
      </c>
      <c r="C37" s="616" t="s">
        <v>757</v>
      </c>
      <c r="D37" s="613">
        <f>A!D37</f>
        <v>0</v>
      </c>
      <c r="E37" s="613"/>
      <c r="F37" s="610">
        <f>D37-D38</f>
        <v>0</v>
      </c>
      <c r="G37" s="611"/>
      <c r="H37" s="612"/>
      <c r="I37" s="210"/>
    </row>
    <row r="38" spans="1:22" ht="27.95" customHeight="1" x14ac:dyDescent="0.2">
      <c r="A38" s="500"/>
      <c r="B38" s="605"/>
      <c r="C38" s="616"/>
      <c r="D38" s="613">
        <f>A!D38</f>
        <v>0</v>
      </c>
      <c r="E38" s="613"/>
      <c r="F38" s="210"/>
      <c r="G38" s="613">
        <f>A!G38</f>
        <v>0</v>
      </c>
      <c r="H38" s="613"/>
      <c r="I38" s="613"/>
    </row>
    <row r="39" spans="1:22" ht="27.95" customHeight="1" x14ac:dyDescent="0.2">
      <c r="A39" s="500" t="s">
        <v>125</v>
      </c>
      <c r="B39" s="605" t="s">
        <v>1168</v>
      </c>
      <c r="C39" s="616" t="s">
        <v>758</v>
      </c>
      <c r="D39" s="613">
        <f>A!D39</f>
        <v>0</v>
      </c>
      <c r="E39" s="613"/>
      <c r="F39" s="610">
        <f>D39-D40</f>
        <v>0</v>
      </c>
      <c r="G39" s="611"/>
      <c r="H39" s="612"/>
      <c r="I39" s="210"/>
    </row>
    <row r="40" spans="1:22" ht="27.95" customHeight="1" x14ac:dyDescent="0.2">
      <c r="A40" s="500"/>
      <c r="B40" s="605"/>
      <c r="C40" s="616"/>
      <c r="D40" s="613">
        <f>A!D40</f>
        <v>0</v>
      </c>
      <c r="E40" s="613"/>
      <c r="F40" s="210"/>
      <c r="G40" s="613">
        <f>A!G40</f>
        <v>0</v>
      </c>
      <c r="H40" s="613"/>
      <c r="I40" s="613"/>
    </row>
    <row r="41" spans="1:22" ht="27.95" customHeight="1" x14ac:dyDescent="0.2">
      <c r="A41" s="500" t="s">
        <v>126</v>
      </c>
      <c r="B41" s="605" t="s">
        <v>1170</v>
      </c>
      <c r="C41" s="616" t="s">
        <v>759</v>
      </c>
      <c r="D41" s="613">
        <f>A!D41</f>
        <v>0</v>
      </c>
      <c r="E41" s="613"/>
      <c r="F41" s="610">
        <f>D41-D42</f>
        <v>0</v>
      </c>
      <c r="G41" s="611"/>
      <c r="H41" s="612"/>
      <c r="I41" s="210"/>
    </row>
    <row r="42" spans="1:22" ht="27.95" customHeight="1" x14ac:dyDescent="0.2">
      <c r="A42" s="500"/>
      <c r="B42" s="605"/>
      <c r="C42" s="616"/>
      <c r="D42" s="613">
        <f>A!D42</f>
        <v>0</v>
      </c>
      <c r="E42" s="613"/>
      <c r="F42" s="210"/>
      <c r="G42" s="613">
        <f>A!G42</f>
        <v>0</v>
      </c>
      <c r="H42" s="613"/>
      <c r="I42" s="613"/>
    </row>
    <row r="43" spans="1:22" ht="27.95" customHeight="1" x14ac:dyDescent="0.2">
      <c r="A43" s="500" t="s">
        <v>127</v>
      </c>
      <c r="B43" s="605" t="s">
        <v>1171</v>
      </c>
      <c r="C43" s="616" t="s">
        <v>760</v>
      </c>
      <c r="D43" s="613">
        <f>A!D43</f>
        <v>0</v>
      </c>
      <c r="E43" s="613"/>
      <c r="F43" s="610">
        <f>D43-D44</f>
        <v>0</v>
      </c>
      <c r="G43" s="611"/>
      <c r="H43" s="612"/>
      <c r="I43" s="210"/>
    </row>
    <row r="44" spans="1:22" ht="27.95" customHeight="1" x14ac:dyDescent="0.2">
      <c r="A44" s="500"/>
      <c r="B44" s="605"/>
      <c r="C44" s="616"/>
      <c r="D44" s="613">
        <f>A!D44</f>
        <v>0</v>
      </c>
      <c r="E44" s="613"/>
      <c r="F44" s="210"/>
      <c r="G44" s="613">
        <f>A!G44</f>
        <v>0</v>
      </c>
      <c r="H44" s="613"/>
      <c r="I44" s="613"/>
    </row>
    <row r="45" spans="1:22" ht="27.95" customHeight="1" x14ac:dyDescent="0.2">
      <c r="A45" s="500" t="s">
        <v>461</v>
      </c>
      <c r="B45" s="605" t="s">
        <v>1172</v>
      </c>
      <c r="C45" s="616" t="s">
        <v>761</v>
      </c>
      <c r="D45" s="613">
        <f>A!D45</f>
        <v>0</v>
      </c>
      <c r="E45" s="613"/>
      <c r="F45" s="610">
        <f>D45-D46</f>
        <v>0</v>
      </c>
      <c r="G45" s="611"/>
      <c r="H45" s="612"/>
      <c r="I45" s="210"/>
    </row>
    <row r="46" spans="1:22" ht="27.95" customHeight="1" x14ac:dyDescent="0.2">
      <c r="A46" s="500"/>
      <c r="B46" s="605"/>
      <c r="C46" s="616"/>
      <c r="D46" s="613">
        <f>A!D46</f>
        <v>0</v>
      </c>
      <c r="E46" s="613"/>
      <c r="F46" s="210"/>
      <c r="G46" s="613">
        <f>A!G46</f>
        <v>0</v>
      </c>
      <c r="H46" s="613"/>
      <c r="I46" s="613"/>
    </row>
    <row r="47" spans="1:22" ht="27.95" customHeight="1" x14ac:dyDescent="0.2">
      <c r="A47" s="550" t="s">
        <v>139</v>
      </c>
      <c r="B47" s="604" t="s">
        <v>1174</v>
      </c>
      <c r="C47" s="617" t="s">
        <v>46</v>
      </c>
      <c r="D47" s="593">
        <f>D49+D51+D53+D55+D57+D59+D61+D66+D68+D70+D72</f>
        <v>0</v>
      </c>
      <c r="E47" s="593"/>
      <c r="F47" s="593">
        <f>D47-D48</f>
        <v>0</v>
      </c>
      <c r="G47" s="593"/>
      <c r="H47" s="593"/>
      <c r="I47" s="173"/>
    </row>
    <row r="48" spans="1:22" ht="27.95" customHeight="1" x14ac:dyDescent="0.2">
      <c r="A48" s="550"/>
      <c r="B48" s="604"/>
      <c r="C48" s="617"/>
      <c r="D48" s="593">
        <f>D50+D52+D54+D56+D58+D60+D62+D67+D69+D71+D73</f>
        <v>0</v>
      </c>
      <c r="E48" s="593"/>
      <c r="F48" s="173"/>
      <c r="G48" s="593">
        <f>G50+G52+G54+G56+G58+G60+G62+G67+G69+G71+G73</f>
        <v>0</v>
      </c>
      <c r="H48" s="593"/>
      <c r="I48" s="593"/>
    </row>
    <row r="49" spans="1:9" ht="27.95" customHeight="1" x14ac:dyDescent="0.2">
      <c r="A49" s="548" t="s">
        <v>666</v>
      </c>
      <c r="B49" s="614" t="s">
        <v>1173</v>
      </c>
      <c r="C49" s="616" t="s">
        <v>47</v>
      </c>
      <c r="D49" s="613">
        <f>A!D49</f>
        <v>0</v>
      </c>
      <c r="E49" s="613"/>
      <c r="F49" s="610">
        <f>D49-D50</f>
        <v>0</v>
      </c>
      <c r="G49" s="611"/>
      <c r="H49" s="612"/>
      <c r="I49" s="210"/>
    </row>
    <row r="50" spans="1:9" ht="27.95" customHeight="1" x14ac:dyDescent="0.2">
      <c r="A50" s="549"/>
      <c r="B50" s="614"/>
      <c r="C50" s="616"/>
      <c r="D50" s="613">
        <f>A!D50</f>
        <v>0</v>
      </c>
      <c r="E50" s="613"/>
      <c r="F50" s="210"/>
      <c r="G50" s="613">
        <f>A!G50</f>
        <v>0</v>
      </c>
      <c r="H50" s="613"/>
      <c r="I50" s="613"/>
    </row>
    <row r="51" spans="1:9" ht="27.95" customHeight="1" x14ac:dyDescent="0.2">
      <c r="A51" s="500" t="s">
        <v>121</v>
      </c>
      <c r="B51" s="618" t="s">
        <v>1175</v>
      </c>
      <c r="C51" s="616" t="s">
        <v>48</v>
      </c>
      <c r="D51" s="613">
        <f>A!D51</f>
        <v>0</v>
      </c>
      <c r="E51" s="613"/>
      <c r="F51" s="610">
        <f>D51-D52</f>
        <v>0</v>
      </c>
      <c r="G51" s="611"/>
      <c r="H51" s="612"/>
      <c r="I51" s="210"/>
    </row>
    <row r="52" spans="1:9" ht="27.95" customHeight="1" x14ac:dyDescent="0.2">
      <c r="A52" s="500"/>
      <c r="B52" s="619"/>
      <c r="C52" s="616"/>
      <c r="D52" s="613">
        <f>A!D52</f>
        <v>0</v>
      </c>
      <c r="E52" s="613"/>
      <c r="F52" s="210"/>
      <c r="G52" s="613">
        <f>A!G52</f>
        <v>0</v>
      </c>
      <c r="H52" s="613"/>
      <c r="I52" s="613"/>
    </row>
    <row r="53" spans="1:9" ht="27.95" customHeight="1" x14ac:dyDescent="0.2">
      <c r="A53" s="500" t="s">
        <v>122</v>
      </c>
      <c r="B53" s="605" t="s">
        <v>1176</v>
      </c>
      <c r="C53" s="616" t="s">
        <v>49</v>
      </c>
      <c r="D53" s="613">
        <f>A!D53</f>
        <v>0</v>
      </c>
      <c r="E53" s="613"/>
      <c r="F53" s="610">
        <f>D53-D54</f>
        <v>0</v>
      </c>
      <c r="G53" s="611"/>
      <c r="H53" s="612"/>
      <c r="I53" s="210"/>
    </row>
    <row r="54" spans="1:9" ht="27.95" customHeight="1" x14ac:dyDescent="0.2">
      <c r="A54" s="500"/>
      <c r="B54" s="605"/>
      <c r="C54" s="616"/>
      <c r="D54" s="613">
        <f>A!D54</f>
        <v>0</v>
      </c>
      <c r="E54" s="613"/>
      <c r="F54" s="210"/>
      <c r="G54" s="613">
        <f>A!G54</f>
        <v>0</v>
      </c>
      <c r="H54" s="613"/>
      <c r="I54" s="613"/>
    </row>
    <row r="55" spans="1:9" ht="27.95" customHeight="1" x14ac:dyDescent="0.2">
      <c r="A55" s="500" t="s">
        <v>123</v>
      </c>
      <c r="B55" s="605" t="s">
        <v>1177</v>
      </c>
      <c r="C55" s="616" t="s">
        <v>50</v>
      </c>
      <c r="D55" s="613">
        <f>A!D55</f>
        <v>0</v>
      </c>
      <c r="E55" s="613"/>
      <c r="F55" s="610">
        <f>D55-D56</f>
        <v>0</v>
      </c>
      <c r="G55" s="611"/>
      <c r="H55" s="612"/>
      <c r="I55" s="210"/>
    </row>
    <row r="56" spans="1:9" ht="27.95" customHeight="1" x14ac:dyDescent="0.2">
      <c r="A56" s="500"/>
      <c r="B56" s="605"/>
      <c r="C56" s="616"/>
      <c r="D56" s="613">
        <f>A!D56</f>
        <v>0</v>
      </c>
      <c r="E56" s="613"/>
      <c r="F56" s="210"/>
      <c r="G56" s="613">
        <f>A!G56</f>
        <v>0</v>
      </c>
      <c r="H56" s="613"/>
      <c r="I56" s="613"/>
    </row>
    <row r="57" spans="1:9" ht="27.95" customHeight="1" x14ac:dyDescent="0.2">
      <c r="A57" s="500" t="s">
        <v>124</v>
      </c>
      <c r="B57" s="605" t="s">
        <v>1178</v>
      </c>
      <c r="C57" s="616" t="s">
        <v>51</v>
      </c>
      <c r="D57" s="613">
        <f>A!D57</f>
        <v>0</v>
      </c>
      <c r="E57" s="613"/>
      <c r="F57" s="610">
        <f>D57-D58</f>
        <v>0</v>
      </c>
      <c r="G57" s="611"/>
      <c r="H57" s="612"/>
      <c r="I57" s="210"/>
    </row>
    <row r="58" spans="1:9" ht="27.75" customHeight="1" x14ac:dyDescent="0.2">
      <c r="A58" s="500"/>
      <c r="B58" s="605"/>
      <c r="C58" s="616"/>
      <c r="D58" s="613">
        <f>A!D58</f>
        <v>0</v>
      </c>
      <c r="E58" s="613"/>
      <c r="F58" s="210"/>
      <c r="G58" s="613">
        <f>A!G58</f>
        <v>0</v>
      </c>
      <c r="H58" s="613"/>
      <c r="I58" s="613"/>
    </row>
    <row r="59" spans="1:9" ht="27.75" customHeight="1" x14ac:dyDescent="0.2">
      <c r="A59" s="500" t="s">
        <v>328</v>
      </c>
      <c r="B59" s="605" t="s">
        <v>1179</v>
      </c>
      <c r="C59" s="616" t="s">
        <v>52</v>
      </c>
      <c r="D59" s="613">
        <f>A!D59</f>
        <v>0</v>
      </c>
      <c r="E59" s="613"/>
      <c r="F59" s="610">
        <f>D59-D60</f>
        <v>0</v>
      </c>
      <c r="G59" s="611"/>
      <c r="H59" s="612"/>
      <c r="I59" s="210"/>
    </row>
    <row r="60" spans="1:9" ht="27.75" customHeight="1" x14ac:dyDescent="0.2">
      <c r="A60" s="500"/>
      <c r="B60" s="605"/>
      <c r="C60" s="616"/>
      <c r="D60" s="613">
        <f>A!D60</f>
        <v>0</v>
      </c>
      <c r="E60" s="613"/>
      <c r="F60" s="210"/>
      <c r="G60" s="613">
        <f>A!G60</f>
        <v>0</v>
      </c>
      <c r="H60" s="613"/>
      <c r="I60" s="613"/>
    </row>
    <row r="61" spans="1:9" ht="27.95" customHeight="1" x14ac:dyDescent="0.2">
      <c r="A61" s="500" t="s">
        <v>330</v>
      </c>
      <c r="B61" s="605" t="s">
        <v>1169</v>
      </c>
      <c r="C61" s="616" t="s">
        <v>53</v>
      </c>
      <c r="D61" s="613">
        <f>A!D61</f>
        <v>0</v>
      </c>
      <c r="E61" s="613"/>
      <c r="F61" s="610">
        <f>D61-D62</f>
        <v>0</v>
      </c>
      <c r="G61" s="611"/>
      <c r="H61" s="612"/>
      <c r="I61" s="210"/>
    </row>
    <row r="62" spans="1:9" ht="27.95" customHeight="1" x14ac:dyDescent="0.2">
      <c r="A62" s="500"/>
      <c r="B62" s="605"/>
      <c r="C62" s="616"/>
      <c r="D62" s="613">
        <f>A!D62</f>
        <v>0</v>
      </c>
      <c r="E62" s="613"/>
      <c r="F62" s="210"/>
      <c r="G62" s="613">
        <f>A!G62</f>
        <v>0</v>
      </c>
      <c r="H62" s="613"/>
      <c r="I62" s="613"/>
    </row>
    <row r="63" spans="1:9" s="13" customFormat="1" ht="12.95" customHeight="1" x14ac:dyDescent="0.2">
      <c r="A63" s="538" t="s">
        <v>1216</v>
      </c>
      <c r="B63" s="594" t="s">
        <v>1215</v>
      </c>
      <c r="C63" s="182" t="s">
        <v>1217</v>
      </c>
      <c r="D63" s="596" t="s">
        <v>349</v>
      </c>
      <c r="E63" s="597"/>
      <c r="F63" s="597"/>
      <c r="G63" s="598"/>
      <c r="H63" s="513" t="s">
        <v>1220</v>
      </c>
      <c r="I63" s="513"/>
    </row>
    <row r="64" spans="1:9" s="13" customFormat="1" ht="12.95" customHeight="1" x14ac:dyDescent="0.2">
      <c r="A64" s="539" t="s">
        <v>511</v>
      </c>
      <c r="B64" s="595"/>
      <c r="C64" s="100" t="s">
        <v>462</v>
      </c>
      <c r="D64" s="108">
        <v>1</v>
      </c>
      <c r="E64" s="184" t="s">
        <v>1218</v>
      </c>
      <c r="F64" s="599" t="s">
        <v>661</v>
      </c>
      <c r="G64" s="599"/>
      <c r="H64" s="513"/>
      <c r="I64" s="513"/>
    </row>
    <row r="65" spans="1:9" s="13" customFormat="1" ht="12.95" customHeight="1" x14ac:dyDescent="0.2">
      <c r="A65" s="540" t="s">
        <v>458</v>
      </c>
      <c r="B65" s="111" t="s">
        <v>459</v>
      </c>
      <c r="C65" s="101" t="s">
        <v>460</v>
      </c>
      <c r="D65" s="109"/>
      <c r="E65" s="184" t="s">
        <v>1219</v>
      </c>
      <c r="F65" s="599" t="s">
        <v>660</v>
      </c>
      <c r="G65" s="599"/>
      <c r="H65" s="599" t="s">
        <v>513</v>
      </c>
      <c r="I65" s="599"/>
    </row>
    <row r="66" spans="1:9" ht="27.95" customHeight="1" x14ac:dyDescent="0.2">
      <c r="A66" s="500" t="s">
        <v>331</v>
      </c>
      <c r="B66" s="620" t="s">
        <v>1180</v>
      </c>
      <c r="C66" s="616" t="s">
        <v>54</v>
      </c>
      <c r="D66" s="613">
        <f>A!D66</f>
        <v>0</v>
      </c>
      <c r="E66" s="613"/>
      <c r="F66" s="610">
        <f>D66-D67</f>
        <v>0</v>
      </c>
      <c r="G66" s="611"/>
      <c r="H66" s="612"/>
      <c r="I66" s="210"/>
    </row>
    <row r="67" spans="1:9" ht="27.95" customHeight="1" x14ac:dyDescent="0.2">
      <c r="A67" s="500"/>
      <c r="B67" s="621"/>
      <c r="C67" s="616"/>
      <c r="D67" s="613">
        <f>A!D67</f>
        <v>0</v>
      </c>
      <c r="E67" s="613"/>
      <c r="F67" s="210"/>
      <c r="G67" s="613">
        <f>A!G67</f>
        <v>0</v>
      </c>
      <c r="H67" s="613"/>
      <c r="I67" s="613"/>
    </row>
    <row r="68" spans="1:9" ht="27.95" customHeight="1" x14ac:dyDescent="0.2">
      <c r="A68" s="544" t="s">
        <v>897</v>
      </c>
      <c r="B68" s="620" t="s">
        <v>1181</v>
      </c>
      <c r="C68" s="624" t="s">
        <v>55</v>
      </c>
      <c r="D68" s="613">
        <f>A!D68</f>
        <v>0</v>
      </c>
      <c r="E68" s="613"/>
      <c r="F68" s="610">
        <f>D68-D69</f>
        <v>0</v>
      </c>
      <c r="G68" s="611"/>
      <c r="H68" s="612"/>
      <c r="I68" s="210"/>
    </row>
    <row r="69" spans="1:9" ht="27.95" customHeight="1" x14ac:dyDescent="0.2">
      <c r="A69" s="626"/>
      <c r="B69" s="623"/>
      <c r="C69" s="625"/>
      <c r="D69" s="613">
        <f>A!D69</f>
        <v>0</v>
      </c>
      <c r="E69" s="613"/>
      <c r="F69" s="210"/>
      <c r="G69" s="613">
        <f>A!G69</f>
        <v>0</v>
      </c>
      <c r="H69" s="613"/>
      <c r="I69" s="613"/>
    </row>
    <row r="70" spans="1:9" ht="27.95" customHeight="1" x14ac:dyDescent="0.2">
      <c r="A70" s="500" t="s">
        <v>730</v>
      </c>
      <c r="B70" s="622" t="s">
        <v>1182</v>
      </c>
      <c r="C70" s="624" t="s">
        <v>56</v>
      </c>
      <c r="D70" s="613">
        <f>A!D70</f>
        <v>0</v>
      </c>
      <c r="E70" s="613"/>
      <c r="F70" s="610">
        <f>D70-D71</f>
        <v>0</v>
      </c>
      <c r="G70" s="611"/>
      <c r="H70" s="612"/>
      <c r="I70" s="210"/>
    </row>
    <row r="71" spans="1:9" ht="27.95" customHeight="1" x14ac:dyDescent="0.2">
      <c r="A71" s="500"/>
      <c r="B71" s="623"/>
      <c r="C71" s="625"/>
      <c r="D71" s="613">
        <f>A!D71</f>
        <v>0</v>
      </c>
      <c r="E71" s="613"/>
      <c r="F71" s="210"/>
      <c r="G71" s="613">
        <f>A!G71</f>
        <v>0</v>
      </c>
      <c r="H71" s="613"/>
      <c r="I71" s="613"/>
    </row>
    <row r="72" spans="1:9" ht="27.95" customHeight="1" x14ac:dyDescent="0.2">
      <c r="A72" s="500" t="s">
        <v>898</v>
      </c>
      <c r="B72" s="622" t="s">
        <v>1183</v>
      </c>
      <c r="C72" s="624" t="s">
        <v>57</v>
      </c>
      <c r="D72" s="613">
        <f>A!D72</f>
        <v>0</v>
      </c>
      <c r="E72" s="613"/>
      <c r="F72" s="610">
        <f>D72-D73</f>
        <v>0</v>
      </c>
      <c r="G72" s="611"/>
      <c r="H72" s="612"/>
      <c r="I72" s="212"/>
    </row>
    <row r="73" spans="1:9" ht="27.95" customHeight="1" x14ac:dyDescent="0.2">
      <c r="A73" s="500"/>
      <c r="B73" s="623"/>
      <c r="C73" s="625"/>
      <c r="D73" s="613">
        <f>A!D73</f>
        <v>0</v>
      </c>
      <c r="E73" s="613"/>
      <c r="F73" s="210"/>
      <c r="G73" s="613">
        <f>A!G73</f>
        <v>0</v>
      </c>
      <c r="H73" s="613"/>
      <c r="I73" s="613"/>
    </row>
    <row r="74" spans="1:9" ht="27.95" customHeight="1" x14ac:dyDescent="0.2">
      <c r="A74" s="541" t="s">
        <v>113</v>
      </c>
      <c r="B74" s="590" t="s">
        <v>1184</v>
      </c>
      <c r="C74" s="617" t="s">
        <v>58</v>
      </c>
      <c r="D74" s="593">
        <f>D76+D90+D117+D146+D159</f>
        <v>2274614</v>
      </c>
      <c r="E74" s="593"/>
      <c r="F74" s="593">
        <f>D74-D75</f>
        <v>2173176</v>
      </c>
      <c r="G74" s="593"/>
      <c r="H74" s="593"/>
      <c r="I74" s="172"/>
    </row>
    <row r="75" spans="1:9" ht="27.95" customHeight="1" x14ac:dyDescent="0.2">
      <c r="A75" s="541"/>
      <c r="B75" s="590"/>
      <c r="C75" s="617"/>
      <c r="D75" s="593">
        <f>D77+D91+D118+D147+D160</f>
        <v>101438</v>
      </c>
      <c r="E75" s="593"/>
      <c r="F75" s="172"/>
      <c r="G75" s="593">
        <f>G77+G91+G118+G147</f>
        <v>1700639</v>
      </c>
      <c r="H75" s="593"/>
      <c r="I75" s="593"/>
    </row>
    <row r="76" spans="1:9" ht="27.95" customHeight="1" x14ac:dyDescent="0.2">
      <c r="A76" s="541" t="s">
        <v>114</v>
      </c>
      <c r="B76" s="590" t="s">
        <v>1185</v>
      </c>
      <c r="C76" s="617" t="s">
        <v>59</v>
      </c>
      <c r="D76" s="593">
        <f>D78+D80+D82+D84+D86+D88</f>
        <v>1091805</v>
      </c>
      <c r="E76" s="593"/>
      <c r="F76" s="593">
        <f>D76-D77</f>
        <v>1054175</v>
      </c>
      <c r="G76" s="593"/>
      <c r="H76" s="593"/>
      <c r="I76" s="173"/>
    </row>
    <row r="77" spans="1:9" ht="27.95" customHeight="1" x14ac:dyDescent="0.2">
      <c r="A77" s="541"/>
      <c r="B77" s="590"/>
      <c r="C77" s="617"/>
      <c r="D77" s="593">
        <f>D79+D81+D83+D85+D87+D89</f>
        <v>37630</v>
      </c>
      <c r="E77" s="593"/>
      <c r="F77" s="173"/>
      <c r="G77" s="593">
        <f>G79+G81+G83+G85+G87+G89</f>
        <v>1014810</v>
      </c>
      <c r="H77" s="593"/>
      <c r="I77" s="593"/>
    </row>
    <row r="78" spans="1:9" ht="27.95" customHeight="1" x14ac:dyDescent="0.2">
      <c r="A78" s="510" t="s">
        <v>144</v>
      </c>
      <c r="B78" s="605" t="s">
        <v>1186</v>
      </c>
      <c r="C78" s="616" t="s">
        <v>60</v>
      </c>
      <c r="D78" s="613">
        <f>A!D78</f>
        <v>2055</v>
      </c>
      <c r="E78" s="613"/>
      <c r="F78" s="610">
        <f>D78-D79</f>
        <v>2055</v>
      </c>
      <c r="G78" s="611"/>
      <c r="H78" s="612"/>
      <c r="I78" s="210"/>
    </row>
    <row r="79" spans="1:9" ht="27.95" customHeight="1" x14ac:dyDescent="0.2">
      <c r="A79" s="510"/>
      <c r="B79" s="605"/>
      <c r="C79" s="616"/>
      <c r="D79" s="613">
        <f>A!D79</f>
        <v>0</v>
      </c>
      <c r="E79" s="613"/>
      <c r="F79" s="210"/>
      <c r="G79" s="613">
        <f>A!G79</f>
        <v>1996</v>
      </c>
      <c r="H79" s="613"/>
      <c r="I79" s="613"/>
    </row>
    <row r="80" spans="1:9" ht="27.95" customHeight="1" x14ac:dyDescent="0.2">
      <c r="A80" s="500" t="s">
        <v>115</v>
      </c>
      <c r="B80" s="605" t="s">
        <v>1187</v>
      </c>
      <c r="C80" s="616" t="s">
        <v>61</v>
      </c>
      <c r="D80" s="613">
        <f>A!D80</f>
        <v>0</v>
      </c>
      <c r="E80" s="613"/>
      <c r="F80" s="610">
        <f>D80-D81</f>
        <v>0</v>
      </c>
      <c r="G80" s="611"/>
      <c r="H80" s="612"/>
      <c r="I80" s="210"/>
    </row>
    <row r="81" spans="1:9" ht="27.95" customHeight="1" x14ac:dyDescent="0.2">
      <c r="A81" s="500"/>
      <c r="B81" s="605"/>
      <c r="C81" s="616"/>
      <c r="D81" s="613">
        <f>A!D81</f>
        <v>0</v>
      </c>
      <c r="E81" s="613"/>
      <c r="F81" s="210"/>
      <c r="G81" s="613">
        <f>A!G81</f>
        <v>0</v>
      </c>
      <c r="H81" s="613"/>
      <c r="I81" s="613"/>
    </row>
    <row r="82" spans="1:9" ht="27.95" customHeight="1" x14ac:dyDescent="0.2">
      <c r="A82" s="500" t="s">
        <v>329</v>
      </c>
      <c r="B82" s="614" t="s">
        <v>1188</v>
      </c>
      <c r="C82" s="616" t="s">
        <v>62</v>
      </c>
      <c r="D82" s="613">
        <f>A!D82</f>
        <v>0</v>
      </c>
      <c r="E82" s="613"/>
      <c r="F82" s="610">
        <f>D82-D83</f>
        <v>0</v>
      </c>
      <c r="G82" s="611"/>
      <c r="H82" s="612"/>
      <c r="I82" s="210"/>
    </row>
    <row r="83" spans="1:9" ht="27.95" customHeight="1" x14ac:dyDescent="0.2">
      <c r="A83" s="500"/>
      <c r="B83" s="614"/>
      <c r="C83" s="616"/>
      <c r="D83" s="613">
        <f>A!D83</f>
        <v>0</v>
      </c>
      <c r="E83" s="613"/>
      <c r="F83" s="210"/>
      <c r="G83" s="613">
        <f>A!G83</f>
        <v>0</v>
      </c>
      <c r="H83" s="613"/>
      <c r="I83" s="613"/>
    </row>
    <row r="84" spans="1:9" ht="27.95" customHeight="1" x14ac:dyDescent="0.2">
      <c r="A84" s="500" t="s">
        <v>335</v>
      </c>
      <c r="B84" s="614" t="s">
        <v>1189</v>
      </c>
      <c r="C84" s="616" t="s">
        <v>63</v>
      </c>
      <c r="D84" s="613">
        <f>A!D84</f>
        <v>0</v>
      </c>
      <c r="E84" s="613"/>
      <c r="F84" s="610">
        <f>D84-D85</f>
        <v>0</v>
      </c>
      <c r="G84" s="611"/>
      <c r="H84" s="612"/>
      <c r="I84" s="210"/>
    </row>
    <row r="85" spans="1:9" ht="27.95" customHeight="1" x14ac:dyDescent="0.2">
      <c r="A85" s="500"/>
      <c r="B85" s="614"/>
      <c r="C85" s="616"/>
      <c r="D85" s="613">
        <f>A!D85</f>
        <v>0</v>
      </c>
      <c r="E85" s="613"/>
      <c r="F85" s="210"/>
      <c r="G85" s="613">
        <f>A!G85</f>
        <v>0</v>
      </c>
      <c r="H85" s="613"/>
      <c r="I85" s="613"/>
    </row>
    <row r="86" spans="1:9" ht="27.95" customHeight="1" x14ac:dyDescent="0.2">
      <c r="A86" s="500" t="s">
        <v>336</v>
      </c>
      <c r="B86" s="605" t="s">
        <v>545</v>
      </c>
      <c r="C86" s="616" t="s">
        <v>64</v>
      </c>
      <c r="D86" s="613">
        <f>A!D86</f>
        <v>1089750</v>
      </c>
      <c r="E86" s="613"/>
      <c r="F86" s="610">
        <f>D86-D87</f>
        <v>1052120</v>
      </c>
      <c r="G86" s="611"/>
      <c r="H86" s="612"/>
      <c r="I86" s="210"/>
    </row>
    <row r="87" spans="1:9" ht="27.95" customHeight="1" x14ac:dyDescent="0.2">
      <c r="A87" s="500"/>
      <c r="B87" s="605"/>
      <c r="C87" s="616"/>
      <c r="D87" s="613">
        <f>A!D87</f>
        <v>37630</v>
      </c>
      <c r="E87" s="613"/>
      <c r="F87" s="210"/>
      <c r="G87" s="613">
        <f>A!G87</f>
        <v>1012814</v>
      </c>
      <c r="H87" s="613"/>
      <c r="I87" s="613"/>
    </row>
    <row r="88" spans="1:9" ht="27.95" customHeight="1" x14ac:dyDescent="0.2">
      <c r="A88" s="500" t="s">
        <v>328</v>
      </c>
      <c r="B88" s="605" t="s">
        <v>1190</v>
      </c>
      <c r="C88" s="616" t="s">
        <v>65</v>
      </c>
      <c r="D88" s="613">
        <f>A!D88</f>
        <v>0</v>
      </c>
      <c r="E88" s="613"/>
      <c r="F88" s="610">
        <f>D88-D89</f>
        <v>0</v>
      </c>
      <c r="G88" s="611"/>
      <c r="H88" s="612"/>
      <c r="I88" s="210"/>
    </row>
    <row r="89" spans="1:9" ht="27.95" customHeight="1" x14ac:dyDescent="0.2">
      <c r="A89" s="500"/>
      <c r="B89" s="605"/>
      <c r="C89" s="616"/>
      <c r="D89" s="613">
        <f>A!D89</f>
        <v>0</v>
      </c>
      <c r="E89" s="613"/>
      <c r="F89" s="210"/>
      <c r="G89" s="613">
        <f>A!G89</f>
        <v>0</v>
      </c>
      <c r="H89" s="613"/>
      <c r="I89" s="613"/>
    </row>
    <row r="90" spans="1:9" ht="27.95" customHeight="1" x14ac:dyDescent="0.2">
      <c r="A90" s="530" t="s">
        <v>145</v>
      </c>
      <c r="B90" s="590" t="s">
        <v>1191</v>
      </c>
      <c r="C90" s="617" t="s">
        <v>66</v>
      </c>
      <c r="D90" s="593">
        <f>D92+D103+D105+D107+D109+D111+D113+D115</f>
        <v>24364</v>
      </c>
      <c r="E90" s="593"/>
      <c r="F90" s="593">
        <f>D90-D91</f>
        <v>24364</v>
      </c>
      <c r="G90" s="593"/>
      <c r="H90" s="593"/>
      <c r="I90" s="173"/>
    </row>
    <row r="91" spans="1:9" ht="27.95" customHeight="1" x14ac:dyDescent="0.2">
      <c r="A91" s="530"/>
      <c r="B91" s="590"/>
      <c r="C91" s="617"/>
      <c r="D91" s="593">
        <f>D93+D104+D106+D108+D110+D112+D114+D116</f>
        <v>0</v>
      </c>
      <c r="E91" s="593"/>
      <c r="F91" s="173"/>
      <c r="G91" s="593">
        <f>G93+G104+G106+G108+G110+G112+G114+G116</f>
        <v>16334</v>
      </c>
      <c r="H91" s="593"/>
      <c r="I91" s="593"/>
    </row>
    <row r="92" spans="1:9" ht="27.95" customHeight="1" x14ac:dyDescent="0.2">
      <c r="A92" s="510" t="s">
        <v>146</v>
      </c>
      <c r="B92" s="605" t="s">
        <v>1192</v>
      </c>
      <c r="C92" s="616" t="s">
        <v>67</v>
      </c>
      <c r="D92" s="593">
        <f>D97+D99+D101</f>
        <v>0</v>
      </c>
      <c r="E92" s="593"/>
      <c r="F92" s="593">
        <f>D92-D93</f>
        <v>0</v>
      </c>
      <c r="G92" s="593"/>
      <c r="H92" s="593"/>
      <c r="I92" s="183"/>
    </row>
    <row r="93" spans="1:9" ht="27.75" customHeight="1" x14ac:dyDescent="0.2">
      <c r="A93" s="510"/>
      <c r="B93" s="605"/>
      <c r="C93" s="616"/>
      <c r="D93" s="593">
        <f>D98+D100+D102</f>
        <v>0</v>
      </c>
      <c r="E93" s="593"/>
      <c r="F93" s="183"/>
      <c r="G93" s="593">
        <f>A!G93</f>
        <v>0</v>
      </c>
      <c r="H93" s="593"/>
      <c r="I93" s="593"/>
    </row>
    <row r="94" spans="1:9" ht="15" customHeight="1" x14ac:dyDescent="0.2">
      <c r="A94" s="538" t="s">
        <v>1216</v>
      </c>
      <c r="B94" s="594" t="s">
        <v>1215</v>
      </c>
      <c r="C94" s="182" t="s">
        <v>1217</v>
      </c>
      <c r="D94" s="596" t="s">
        <v>349</v>
      </c>
      <c r="E94" s="597"/>
      <c r="F94" s="597"/>
      <c r="G94" s="598"/>
      <c r="H94" s="513" t="s">
        <v>1220</v>
      </c>
      <c r="I94" s="513"/>
    </row>
    <row r="95" spans="1:9" ht="15" customHeight="1" x14ac:dyDescent="0.2">
      <c r="A95" s="539" t="s">
        <v>511</v>
      </c>
      <c r="B95" s="595"/>
      <c r="C95" s="100" t="s">
        <v>462</v>
      </c>
      <c r="D95" s="108">
        <v>1</v>
      </c>
      <c r="E95" s="184" t="s">
        <v>1218</v>
      </c>
      <c r="F95" s="599" t="s">
        <v>661</v>
      </c>
      <c r="G95" s="599"/>
      <c r="H95" s="513"/>
      <c r="I95" s="513"/>
    </row>
    <row r="96" spans="1:9" ht="15" customHeight="1" x14ac:dyDescent="0.2">
      <c r="A96" s="540" t="s">
        <v>458</v>
      </c>
      <c r="B96" s="111" t="s">
        <v>459</v>
      </c>
      <c r="C96" s="101" t="s">
        <v>460</v>
      </c>
      <c r="D96" s="109"/>
      <c r="E96" s="184" t="s">
        <v>1219</v>
      </c>
      <c r="F96" s="599" t="s">
        <v>660</v>
      </c>
      <c r="G96" s="599"/>
      <c r="H96" s="599" t="s">
        <v>513</v>
      </c>
      <c r="I96" s="599"/>
    </row>
    <row r="97" spans="1:9" ht="27.75" customHeight="1" x14ac:dyDescent="0.2">
      <c r="A97" s="500" t="s">
        <v>905</v>
      </c>
      <c r="B97" s="618" t="s">
        <v>1193</v>
      </c>
      <c r="C97" s="616" t="s">
        <v>68</v>
      </c>
      <c r="D97" s="613">
        <f>A!D97</f>
        <v>0</v>
      </c>
      <c r="E97" s="613"/>
      <c r="F97" s="613">
        <f>D97-D98</f>
        <v>0</v>
      </c>
      <c r="G97" s="613"/>
      <c r="H97" s="613"/>
      <c r="I97" s="210"/>
    </row>
    <row r="98" spans="1:9" ht="27.75" customHeight="1" x14ac:dyDescent="0.2">
      <c r="A98" s="500"/>
      <c r="B98" s="619"/>
      <c r="C98" s="616"/>
      <c r="D98" s="613">
        <f>A!D98</f>
        <v>0</v>
      </c>
      <c r="E98" s="613"/>
      <c r="F98" s="210"/>
      <c r="G98" s="613">
        <f>A!G98</f>
        <v>0</v>
      </c>
      <c r="H98" s="613"/>
      <c r="I98" s="613"/>
    </row>
    <row r="99" spans="1:9" ht="27.75" customHeight="1" x14ac:dyDescent="0.2">
      <c r="A99" s="500" t="s">
        <v>906</v>
      </c>
      <c r="B99" s="618" t="s">
        <v>1194</v>
      </c>
      <c r="C99" s="616" t="s">
        <v>69</v>
      </c>
      <c r="D99" s="613">
        <f>A!D99</f>
        <v>0</v>
      </c>
      <c r="E99" s="613"/>
      <c r="F99" s="613">
        <f>D99-D100</f>
        <v>0</v>
      </c>
      <c r="G99" s="613"/>
      <c r="H99" s="613"/>
      <c r="I99" s="210"/>
    </row>
    <row r="100" spans="1:9" ht="27.75" customHeight="1" x14ac:dyDescent="0.2">
      <c r="A100" s="500"/>
      <c r="B100" s="619"/>
      <c r="C100" s="616"/>
      <c r="D100" s="613">
        <f>A!D100</f>
        <v>0</v>
      </c>
      <c r="E100" s="613"/>
      <c r="F100" s="210"/>
      <c r="G100" s="613">
        <f>A!G100</f>
        <v>0</v>
      </c>
      <c r="H100" s="613"/>
      <c r="I100" s="613"/>
    </row>
    <row r="101" spans="1:9" ht="27.75" customHeight="1" x14ac:dyDescent="0.2">
      <c r="A101" s="500" t="s">
        <v>907</v>
      </c>
      <c r="B101" s="618" t="s">
        <v>1195</v>
      </c>
      <c r="C101" s="616" t="s">
        <v>70</v>
      </c>
      <c r="D101" s="613">
        <f>A!D101</f>
        <v>0</v>
      </c>
      <c r="E101" s="613"/>
      <c r="F101" s="613">
        <f>D101-D102</f>
        <v>0</v>
      </c>
      <c r="G101" s="613"/>
      <c r="H101" s="613"/>
      <c r="I101" s="210"/>
    </row>
    <row r="102" spans="1:9" ht="27.75" customHeight="1" x14ac:dyDescent="0.2">
      <c r="A102" s="500"/>
      <c r="B102" s="619"/>
      <c r="C102" s="616"/>
      <c r="D102" s="613">
        <f>A!D102</f>
        <v>0</v>
      </c>
      <c r="E102" s="613"/>
      <c r="F102" s="210"/>
      <c r="G102" s="613">
        <f>A!G102</f>
        <v>0</v>
      </c>
      <c r="H102" s="613"/>
      <c r="I102" s="613"/>
    </row>
    <row r="103" spans="1:9" ht="27.75" customHeight="1" x14ac:dyDescent="0.2">
      <c r="A103" s="500" t="s">
        <v>315</v>
      </c>
      <c r="B103" s="605" t="s">
        <v>1196</v>
      </c>
      <c r="C103" s="616" t="s">
        <v>75</v>
      </c>
      <c r="D103" s="613">
        <f>A!D103</f>
        <v>0</v>
      </c>
      <c r="E103" s="613"/>
      <c r="F103" s="613">
        <f>D103-D104</f>
        <v>0</v>
      </c>
      <c r="G103" s="613"/>
      <c r="H103" s="613"/>
      <c r="I103" s="210"/>
    </row>
    <row r="104" spans="1:9" ht="27.75" customHeight="1" x14ac:dyDescent="0.2">
      <c r="A104" s="500"/>
      <c r="B104" s="605"/>
      <c r="C104" s="616"/>
      <c r="D104" s="613">
        <f>A!D104</f>
        <v>0</v>
      </c>
      <c r="E104" s="613"/>
      <c r="F104" s="210"/>
      <c r="G104" s="613">
        <f>A!G104</f>
        <v>0</v>
      </c>
      <c r="H104" s="613"/>
      <c r="I104" s="613"/>
    </row>
    <row r="105" spans="1:9" ht="27.95" customHeight="1" x14ac:dyDescent="0.2">
      <c r="A105" s="500" t="s">
        <v>314</v>
      </c>
      <c r="B105" s="605" t="s">
        <v>1197</v>
      </c>
      <c r="C105" s="616" t="s">
        <v>76</v>
      </c>
      <c r="D105" s="613">
        <f>A!D105</f>
        <v>0</v>
      </c>
      <c r="E105" s="613"/>
      <c r="F105" s="613">
        <f>D105-D106</f>
        <v>0</v>
      </c>
      <c r="G105" s="613"/>
      <c r="H105" s="613"/>
      <c r="I105" s="210"/>
    </row>
    <row r="106" spans="1:9" ht="27.95" customHeight="1" x14ac:dyDescent="0.2">
      <c r="A106" s="500"/>
      <c r="B106" s="605"/>
      <c r="C106" s="616"/>
      <c r="D106" s="613">
        <f>A!D106</f>
        <v>0</v>
      </c>
      <c r="E106" s="613"/>
      <c r="F106" s="210"/>
      <c r="G106" s="613">
        <f>A!G106</f>
        <v>0</v>
      </c>
      <c r="H106" s="613"/>
      <c r="I106" s="613"/>
    </row>
    <row r="107" spans="1:9" ht="27.95" customHeight="1" x14ac:dyDescent="0.2">
      <c r="A107" s="500" t="s">
        <v>316</v>
      </c>
      <c r="B107" s="618" t="s">
        <v>1198</v>
      </c>
      <c r="C107" s="616" t="s">
        <v>77</v>
      </c>
      <c r="D107" s="613">
        <f>A!D107</f>
        <v>0</v>
      </c>
      <c r="E107" s="613"/>
      <c r="F107" s="613">
        <f>D107-D108</f>
        <v>0</v>
      </c>
      <c r="G107" s="613"/>
      <c r="H107" s="613"/>
      <c r="I107" s="210"/>
    </row>
    <row r="108" spans="1:9" ht="27.95" customHeight="1" x14ac:dyDescent="0.2">
      <c r="A108" s="500"/>
      <c r="B108" s="619"/>
      <c r="C108" s="616"/>
      <c r="D108" s="613">
        <f>A!D108</f>
        <v>0</v>
      </c>
      <c r="E108" s="613"/>
      <c r="F108" s="210"/>
      <c r="G108" s="613">
        <f>A!G108</f>
        <v>0</v>
      </c>
      <c r="H108" s="613"/>
      <c r="I108" s="613"/>
    </row>
    <row r="109" spans="1:9" ht="27.95" customHeight="1" x14ac:dyDescent="0.2">
      <c r="A109" s="500" t="s">
        <v>313</v>
      </c>
      <c r="B109" s="614" t="s">
        <v>1199</v>
      </c>
      <c r="C109" s="616" t="s">
        <v>78</v>
      </c>
      <c r="D109" s="613">
        <f>A!D109</f>
        <v>0</v>
      </c>
      <c r="E109" s="613"/>
      <c r="F109" s="613">
        <f>D109-D110</f>
        <v>0</v>
      </c>
      <c r="G109" s="613"/>
      <c r="H109" s="613"/>
      <c r="I109" s="210"/>
    </row>
    <row r="110" spans="1:9" ht="27.95" customHeight="1" x14ac:dyDescent="0.2">
      <c r="A110" s="500"/>
      <c r="B110" s="614"/>
      <c r="C110" s="616"/>
      <c r="D110" s="613">
        <f>A!D110</f>
        <v>0</v>
      </c>
      <c r="E110" s="613"/>
      <c r="F110" s="210"/>
      <c r="G110" s="613">
        <f>A!G110</f>
        <v>0</v>
      </c>
      <c r="H110" s="613"/>
      <c r="I110" s="613"/>
    </row>
    <row r="111" spans="1:9" ht="27.95" customHeight="1" x14ac:dyDescent="0.2">
      <c r="A111" s="500" t="s">
        <v>317</v>
      </c>
      <c r="B111" s="605" t="s">
        <v>1200</v>
      </c>
      <c r="C111" s="616" t="s">
        <v>300</v>
      </c>
      <c r="D111" s="613">
        <f>A!D111</f>
        <v>0</v>
      </c>
      <c r="E111" s="613"/>
      <c r="F111" s="613">
        <f>D111-D112</f>
        <v>0</v>
      </c>
      <c r="G111" s="613"/>
      <c r="H111" s="613"/>
      <c r="I111" s="210"/>
    </row>
    <row r="112" spans="1:9" ht="27.95" customHeight="1" x14ac:dyDescent="0.2">
      <c r="A112" s="500"/>
      <c r="B112" s="605"/>
      <c r="C112" s="616"/>
      <c r="D112" s="613">
        <f>A!D112</f>
        <v>0</v>
      </c>
      <c r="E112" s="613"/>
      <c r="F112" s="210"/>
      <c r="G112" s="613">
        <f>A!G112</f>
        <v>0</v>
      </c>
      <c r="H112" s="613"/>
      <c r="I112" s="613"/>
    </row>
    <row r="113" spans="1:9" ht="27.95" customHeight="1" x14ac:dyDescent="0.2">
      <c r="A113" s="500" t="s">
        <v>763</v>
      </c>
      <c r="B113" s="605" t="s">
        <v>1201</v>
      </c>
      <c r="C113" s="627" t="s">
        <v>301</v>
      </c>
      <c r="D113" s="613">
        <f>A!D113</f>
        <v>10980</v>
      </c>
      <c r="E113" s="613"/>
      <c r="F113" s="613">
        <f>D113-D114</f>
        <v>10980</v>
      </c>
      <c r="G113" s="613"/>
      <c r="H113" s="613"/>
      <c r="I113" s="210"/>
    </row>
    <row r="114" spans="1:9" ht="27.95" customHeight="1" x14ac:dyDescent="0.2">
      <c r="A114" s="500"/>
      <c r="B114" s="605"/>
      <c r="C114" s="627"/>
      <c r="D114" s="613">
        <f>A!D114</f>
        <v>0</v>
      </c>
      <c r="E114" s="613"/>
      <c r="F114" s="210"/>
      <c r="G114" s="613">
        <f>A!G114</f>
        <v>10706</v>
      </c>
      <c r="H114" s="613"/>
      <c r="I114" s="613"/>
    </row>
    <row r="115" spans="1:9" ht="27.95" customHeight="1" x14ac:dyDescent="0.2">
      <c r="A115" s="500" t="s">
        <v>331</v>
      </c>
      <c r="B115" s="605" t="s">
        <v>1202</v>
      </c>
      <c r="C115" s="627" t="s">
        <v>302</v>
      </c>
      <c r="D115" s="613">
        <f>A!D115</f>
        <v>13384</v>
      </c>
      <c r="E115" s="613"/>
      <c r="F115" s="613">
        <f>D115-D116</f>
        <v>13384</v>
      </c>
      <c r="G115" s="613"/>
      <c r="H115" s="613"/>
      <c r="I115" s="210"/>
    </row>
    <row r="116" spans="1:9" ht="27.95" customHeight="1" x14ac:dyDescent="0.2">
      <c r="A116" s="500"/>
      <c r="B116" s="605"/>
      <c r="C116" s="627"/>
      <c r="D116" s="613">
        <f>A!D116</f>
        <v>0</v>
      </c>
      <c r="E116" s="613"/>
      <c r="F116" s="210"/>
      <c r="G116" s="613">
        <f>A!G116</f>
        <v>5628</v>
      </c>
      <c r="H116" s="613"/>
      <c r="I116" s="613"/>
    </row>
    <row r="117" spans="1:9" ht="27.95" customHeight="1" x14ac:dyDescent="0.2">
      <c r="A117" s="530" t="s">
        <v>128</v>
      </c>
      <c r="B117" s="590" t="s">
        <v>1203</v>
      </c>
      <c r="C117" s="617" t="s">
        <v>303</v>
      </c>
      <c r="D117" s="593">
        <f>D119+D130+D132+D134+D136+D138+D140+D142+D144</f>
        <v>726547</v>
      </c>
      <c r="E117" s="593"/>
      <c r="F117" s="593">
        <f>D117-D118</f>
        <v>662739</v>
      </c>
      <c r="G117" s="593"/>
      <c r="H117" s="593"/>
      <c r="I117" s="173"/>
    </row>
    <row r="118" spans="1:9" ht="27.95" customHeight="1" x14ac:dyDescent="0.2">
      <c r="A118" s="530"/>
      <c r="B118" s="590"/>
      <c r="C118" s="617"/>
      <c r="D118" s="593">
        <f>D120+D131+D133+D135+D137+D139+D141+D143+D145</f>
        <v>63808</v>
      </c>
      <c r="E118" s="593"/>
      <c r="F118" s="173"/>
      <c r="G118" s="593">
        <f>G120+G131+G133+G135+G137+G139+G141+G143+G145</f>
        <v>669495</v>
      </c>
      <c r="H118" s="593"/>
      <c r="I118" s="593"/>
    </row>
    <row r="119" spans="1:9" ht="27.95" customHeight="1" x14ac:dyDescent="0.2">
      <c r="A119" s="510" t="s">
        <v>148</v>
      </c>
      <c r="B119" s="605" t="s">
        <v>1204</v>
      </c>
      <c r="C119" s="627" t="s">
        <v>304</v>
      </c>
      <c r="D119" s="593">
        <f>D121+D123+D128</f>
        <v>712248</v>
      </c>
      <c r="E119" s="593"/>
      <c r="F119" s="593">
        <f>D119-D120</f>
        <v>648440</v>
      </c>
      <c r="G119" s="593"/>
      <c r="H119" s="593"/>
      <c r="I119" s="173"/>
    </row>
    <row r="120" spans="1:9" ht="27.95" customHeight="1" x14ac:dyDescent="0.2">
      <c r="A120" s="510"/>
      <c r="B120" s="605"/>
      <c r="C120" s="627"/>
      <c r="D120" s="593">
        <f>D122+D124+D129</f>
        <v>63808</v>
      </c>
      <c r="E120" s="593"/>
      <c r="F120" s="173"/>
      <c r="G120" s="593">
        <f>A!G120</f>
        <v>653512</v>
      </c>
      <c r="H120" s="593"/>
      <c r="I120" s="593"/>
    </row>
    <row r="121" spans="1:9" ht="27.95" customHeight="1" x14ac:dyDescent="0.2">
      <c r="A121" s="500" t="s">
        <v>905</v>
      </c>
      <c r="B121" s="618" t="s">
        <v>1193</v>
      </c>
      <c r="C121" s="627" t="s">
        <v>305</v>
      </c>
      <c r="D121" s="613">
        <f>A!D121</f>
        <v>43920</v>
      </c>
      <c r="E121" s="613"/>
      <c r="F121" s="613">
        <f>D121-D122</f>
        <v>43920</v>
      </c>
      <c r="G121" s="613"/>
      <c r="H121" s="613"/>
      <c r="I121" s="210"/>
    </row>
    <row r="122" spans="1:9" ht="27.95" customHeight="1" x14ac:dyDescent="0.2">
      <c r="A122" s="500"/>
      <c r="B122" s="619"/>
      <c r="C122" s="627"/>
      <c r="D122" s="613">
        <f>A!D122</f>
        <v>0</v>
      </c>
      <c r="E122" s="613"/>
      <c r="F122" s="210"/>
      <c r="G122" s="613">
        <f>A!G122</f>
        <v>42216</v>
      </c>
      <c r="H122" s="613"/>
      <c r="I122" s="613"/>
    </row>
    <row r="123" spans="1:9" ht="27.95" customHeight="1" x14ac:dyDescent="0.2">
      <c r="A123" s="500" t="s">
        <v>906</v>
      </c>
      <c r="B123" s="618" t="s">
        <v>1194</v>
      </c>
      <c r="C123" s="627" t="s">
        <v>306</v>
      </c>
      <c r="D123" s="613">
        <f>A!D123</f>
        <v>0</v>
      </c>
      <c r="E123" s="613"/>
      <c r="F123" s="613">
        <f>D123-D124</f>
        <v>0</v>
      </c>
      <c r="G123" s="613"/>
      <c r="H123" s="613"/>
      <c r="I123" s="210"/>
    </row>
    <row r="124" spans="1:9" ht="27.95" customHeight="1" x14ac:dyDescent="0.2">
      <c r="A124" s="500"/>
      <c r="B124" s="619"/>
      <c r="C124" s="627"/>
      <c r="D124" s="613">
        <f>A!D124</f>
        <v>0</v>
      </c>
      <c r="E124" s="613"/>
      <c r="F124" s="210"/>
      <c r="G124" s="613">
        <f>A!G124</f>
        <v>0</v>
      </c>
      <c r="H124" s="613"/>
      <c r="I124" s="613"/>
    </row>
    <row r="125" spans="1:9" ht="15" customHeight="1" x14ac:dyDescent="0.2">
      <c r="A125" s="538" t="s">
        <v>1216</v>
      </c>
      <c r="B125" s="594" t="s">
        <v>1215</v>
      </c>
      <c r="C125" s="182" t="s">
        <v>1217</v>
      </c>
      <c r="D125" s="596" t="s">
        <v>349</v>
      </c>
      <c r="E125" s="597"/>
      <c r="F125" s="597"/>
      <c r="G125" s="598"/>
      <c r="H125" s="513" t="s">
        <v>1220</v>
      </c>
      <c r="I125" s="513"/>
    </row>
    <row r="126" spans="1:9" ht="15" customHeight="1" x14ac:dyDescent="0.2">
      <c r="A126" s="539" t="s">
        <v>511</v>
      </c>
      <c r="B126" s="595"/>
      <c r="C126" s="100" t="s">
        <v>462</v>
      </c>
      <c r="D126" s="108">
        <v>1</v>
      </c>
      <c r="E126" s="184" t="s">
        <v>1218</v>
      </c>
      <c r="F126" s="599" t="s">
        <v>661</v>
      </c>
      <c r="G126" s="599"/>
      <c r="H126" s="513"/>
      <c r="I126" s="513"/>
    </row>
    <row r="127" spans="1:9" ht="15" customHeight="1" x14ac:dyDescent="0.2">
      <c r="A127" s="540" t="s">
        <v>458</v>
      </c>
      <c r="B127" s="111" t="s">
        <v>459</v>
      </c>
      <c r="C127" s="101" t="s">
        <v>460</v>
      </c>
      <c r="D127" s="109"/>
      <c r="E127" s="184" t="s">
        <v>1219</v>
      </c>
      <c r="F127" s="599" t="s">
        <v>660</v>
      </c>
      <c r="G127" s="599"/>
      <c r="H127" s="599" t="s">
        <v>513</v>
      </c>
      <c r="I127" s="599"/>
    </row>
    <row r="128" spans="1:9" ht="27.95" customHeight="1" x14ac:dyDescent="0.2">
      <c r="A128" s="500" t="s">
        <v>907</v>
      </c>
      <c r="B128" s="618" t="s">
        <v>1195</v>
      </c>
      <c r="C128" s="627" t="s">
        <v>307</v>
      </c>
      <c r="D128" s="613">
        <f>A!D128</f>
        <v>668328</v>
      </c>
      <c r="E128" s="613"/>
      <c r="F128" s="613">
        <f>D128-D129</f>
        <v>604520</v>
      </c>
      <c r="G128" s="613"/>
      <c r="H128" s="613"/>
      <c r="I128" s="210"/>
    </row>
    <row r="129" spans="1:9" ht="27.95" customHeight="1" x14ac:dyDescent="0.2">
      <c r="A129" s="500"/>
      <c r="B129" s="619"/>
      <c r="C129" s="627"/>
      <c r="D129" s="613">
        <f>A!D129</f>
        <v>63808</v>
      </c>
      <c r="E129" s="613"/>
      <c r="F129" s="210"/>
      <c r="G129" s="613">
        <f>A!G129</f>
        <v>611296</v>
      </c>
      <c r="H129" s="613"/>
      <c r="I129" s="613"/>
    </row>
    <row r="130" spans="1:9" ht="27.95" customHeight="1" x14ac:dyDescent="0.2">
      <c r="A130" s="500" t="s">
        <v>315</v>
      </c>
      <c r="B130" s="628" t="s">
        <v>1196</v>
      </c>
      <c r="C130" s="627" t="s">
        <v>80</v>
      </c>
      <c r="D130" s="613">
        <f>A!D130</f>
        <v>0</v>
      </c>
      <c r="E130" s="613"/>
      <c r="F130" s="613">
        <f>D130-D131</f>
        <v>0</v>
      </c>
      <c r="G130" s="613"/>
      <c r="H130" s="613"/>
      <c r="I130" s="210"/>
    </row>
    <row r="131" spans="1:9" ht="27.95" customHeight="1" x14ac:dyDescent="0.2">
      <c r="A131" s="500"/>
      <c r="B131" s="629"/>
      <c r="C131" s="627"/>
      <c r="D131" s="613">
        <f>A!D131</f>
        <v>0</v>
      </c>
      <c r="E131" s="613"/>
      <c r="F131" s="210"/>
      <c r="G131" s="613">
        <f>A!G131</f>
        <v>0</v>
      </c>
      <c r="H131" s="613"/>
      <c r="I131" s="613"/>
    </row>
    <row r="132" spans="1:9" ht="27.95" customHeight="1" x14ac:dyDescent="0.2">
      <c r="A132" s="500" t="s">
        <v>314</v>
      </c>
      <c r="B132" s="605" t="s">
        <v>1197</v>
      </c>
      <c r="C132" s="627" t="s">
        <v>81</v>
      </c>
      <c r="D132" s="613">
        <f>A!D132</f>
        <v>0</v>
      </c>
      <c r="E132" s="613"/>
      <c r="F132" s="613">
        <f>D132-D133</f>
        <v>0</v>
      </c>
      <c r="G132" s="613"/>
      <c r="H132" s="613"/>
      <c r="I132" s="210"/>
    </row>
    <row r="133" spans="1:9" ht="27.95" customHeight="1" x14ac:dyDescent="0.2">
      <c r="A133" s="500"/>
      <c r="B133" s="605"/>
      <c r="C133" s="627"/>
      <c r="D133" s="613">
        <f>A!D133</f>
        <v>0</v>
      </c>
      <c r="E133" s="613"/>
      <c r="F133" s="210"/>
      <c r="G133" s="613">
        <f>A!G133</f>
        <v>0</v>
      </c>
      <c r="H133" s="613"/>
      <c r="I133" s="613"/>
    </row>
    <row r="134" spans="1:9" ht="27.95" customHeight="1" x14ac:dyDescent="0.2">
      <c r="A134" s="500" t="s">
        <v>316</v>
      </c>
      <c r="B134" s="620" t="s">
        <v>1205</v>
      </c>
      <c r="C134" s="627" t="s">
        <v>82</v>
      </c>
      <c r="D134" s="613">
        <f>A!D134</f>
        <v>0</v>
      </c>
      <c r="E134" s="613"/>
      <c r="F134" s="613">
        <f>D134-D135</f>
        <v>0</v>
      </c>
      <c r="G134" s="613"/>
      <c r="H134" s="613"/>
      <c r="I134" s="210"/>
    </row>
    <row r="135" spans="1:9" ht="36" customHeight="1" x14ac:dyDescent="0.2">
      <c r="A135" s="500"/>
      <c r="B135" s="621"/>
      <c r="C135" s="627"/>
      <c r="D135" s="613">
        <f>A!D135</f>
        <v>0</v>
      </c>
      <c r="E135" s="613"/>
      <c r="F135" s="210"/>
      <c r="G135" s="613">
        <f>A!G135</f>
        <v>0</v>
      </c>
      <c r="H135" s="613"/>
      <c r="I135" s="613"/>
    </row>
    <row r="136" spans="1:9" ht="27.95" customHeight="1" x14ac:dyDescent="0.2">
      <c r="A136" s="500" t="s">
        <v>313</v>
      </c>
      <c r="B136" s="620" t="s">
        <v>1206</v>
      </c>
      <c r="C136" s="627" t="s">
        <v>83</v>
      </c>
      <c r="D136" s="613">
        <f>A!D136</f>
        <v>0</v>
      </c>
      <c r="E136" s="613"/>
      <c r="F136" s="613">
        <f>D136-D137</f>
        <v>0</v>
      </c>
      <c r="G136" s="613"/>
      <c r="H136" s="613"/>
      <c r="I136" s="210"/>
    </row>
    <row r="137" spans="1:9" ht="27.95" customHeight="1" x14ac:dyDescent="0.2">
      <c r="A137" s="500"/>
      <c r="B137" s="621"/>
      <c r="C137" s="627"/>
      <c r="D137" s="613">
        <f>A!D137</f>
        <v>0</v>
      </c>
      <c r="E137" s="613"/>
      <c r="F137" s="210"/>
      <c r="G137" s="613">
        <f>A!G137</f>
        <v>0</v>
      </c>
      <c r="H137" s="613"/>
      <c r="I137" s="613"/>
    </row>
    <row r="138" spans="1:9" ht="27.95" customHeight="1" x14ac:dyDescent="0.2">
      <c r="A138" s="500" t="s">
        <v>317</v>
      </c>
      <c r="B138" s="605" t="s">
        <v>1207</v>
      </c>
      <c r="C138" s="627" t="s">
        <v>921</v>
      </c>
      <c r="D138" s="613">
        <f>A!D138</f>
        <v>0</v>
      </c>
      <c r="E138" s="613"/>
      <c r="F138" s="613">
        <f>D138-D139</f>
        <v>0</v>
      </c>
      <c r="G138" s="613"/>
      <c r="H138" s="613"/>
      <c r="I138" s="210"/>
    </row>
    <row r="139" spans="1:9" ht="27.95" customHeight="1" x14ac:dyDescent="0.2">
      <c r="A139" s="500"/>
      <c r="B139" s="605"/>
      <c r="C139" s="627"/>
      <c r="D139" s="613">
        <f>A!D139</f>
        <v>0</v>
      </c>
      <c r="E139" s="613"/>
      <c r="F139" s="210"/>
      <c r="G139" s="613">
        <f>A!G139</f>
        <v>0</v>
      </c>
      <c r="H139" s="613"/>
      <c r="I139" s="613"/>
    </row>
    <row r="140" spans="1:9" ht="27.95" customHeight="1" x14ac:dyDescent="0.2">
      <c r="A140" s="500" t="s">
        <v>312</v>
      </c>
      <c r="B140" s="605" t="s">
        <v>1208</v>
      </c>
      <c r="C140" s="627" t="s">
        <v>923</v>
      </c>
      <c r="D140" s="613">
        <f>A!D140</f>
        <v>0</v>
      </c>
      <c r="E140" s="613"/>
      <c r="F140" s="613">
        <f>D140-D141</f>
        <v>0</v>
      </c>
      <c r="G140" s="613"/>
      <c r="H140" s="613"/>
      <c r="I140" s="210"/>
    </row>
    <row r="141" spans="1:9" ht="27.95" customHeight="1" x14ac:dyDescent="0.2">
      <c r="A141" s="500"/>
      <c r="B141" s="605"/>
      <c r="C141" s="627"/>
      <c r="D141" s="613">
        <f>A!D141</f>
        <v>0</v>
      </c>
      <c r="E141" s="613"/>
      <c r="F141" s="210"/>
      <c r="G141" s="613">
        <f>A!G141</f>
        <v>0</v>
      </c>
      <c r="H141" s="613"/>
      <c r="I141" s="613"/>
    </row>
    <row r="142" spans="1:9" ht="27.95" customHeight="1" x14ac:dyDescent="0.2">
      <c r="A142" s="500" t="s">
        <v>537</v>
      </c>
      <c r="B142" s="605" t="s">
        <v>1200</v>
      </c>
      <c r="C142" s="627" t="s">
        <v>924</v>
      </c>
      <c r="D142" s="613">
        <f>A!D142</f>
        <v>0</v>
      </c>
      <c r="E142" s="613"/>
      <c r="F142" s="613">
        <f>D142-D143</f>
        <v>0</v>
      </c>
      <c r="G142" s="613"/>
      <c r="H142" s="613"/>
      <c r="I142" s="210"/>
    </row>
    <row r="143" spans="1:9" ht="27.75" customHeight="1" x14ac:dyDescent="0.2">
      <c r="A143" s="500"/>
      <c r="B143" s="605"/>
      <c r="C143" s="627"/>
      <c r="D143" s="613">
        <f>A!D143</f>
        <v>0</v>
      </c>
      <c r="E143" s="613"/>
      <c r="F143" s="210"/>
      <c r="G143" s="613">
        <f>A!G143</f>
        <v>0</v>
      </c>
      <c r="H143" s="613"/>
      <c r="I143" s="613"/>
    </row>
    <row r="144" spans="1:9" ht="27.75" customHeight="1" x14ac:dyDescent="0.2">
      <c r="A144" s="500" t="s">
        <v>897</v>
      </c>
      <c r="B144" s="605" t="s">
        <v>1209</v>
      </c>
      <c r="C144" s="627" t="s">
        <v>926</v>
      </c>
      <c r="D144" s="613">
        <f>A!D144</f>
        <v>14299</v>
      </c>
      <c r="E144" s="613"/>
      <c r="F144" s="613">
        <f>D144-D145</f>
        <v>14299</v>
      </c>
      <c r="G144" s="613"/>
      <c r="H144" s="613"/>
      <c r="I144" s="210"/>
    </row>
    <row r="145" spans="1:9" ht="27.75" customHeight="1" x14ac:dyDescent="0.2">
      <c r="A145" s="500"/>
      <c r="B145" s="605"/>
      <c r="C145" s="627"/>
      <c r="D145" s="613">
        <f>A!D145</f>
        <v>0</v>
      </c>
      <c r="E145" s="613"/>
      <c r="F145" s="211"/>
      <c r="G145" s="613">
        <f>A!G145</f>
        <v>15983</v>
      </c>
      <c r="H145" s="613"/>
      <c r="I145" s="613"/>
    </row>
    <row r="146" spans="1:9" ht="27.95" customHeight="1" x14ac:dyDescent="0.2">
      <c r="A146" s="506" t="s">
        <v>149</v>
      </c>
      <c r="B146" s="630" t="s">
        <v>1210</v>
      </c>
      <c r="C146" s="617" t="s">
        <v>928</v>
      </c>
      <c r="D146" s="602">
        <f>D148+D150+D152+D154</f>
        <v>0</v>
      </c>
      <c r="E146" s="603"/>
      <c r="F146" s="602">
        <f>D146-D147</f>
        <v>0</v>
      </c>
      <c r="G146" s="615"/>
      <c r="H146" s="603"/>
      <c r="I146" s="172"/>
    </row>
    <row r="147" spans="1:9" ht="27.75" customHeight="1" x14ac:dyDescent="0.2">
      <c r="A147" s="507"/>
      <c r="B147" s="631"/>
      <c r="C147" s="617"/>
      <c r="D147" s="602">
        <f>D149+D151+D153+D155</f>
        <v>0</v>
      </c>
      <c r="E147" s="603"/>
      <c r="F147" s="172"/>
      <c r="G147" s="602">
        <f>G149+G151+G153+G155</f>
        <v>0</v>
      </c>
      <c r="H147" s="615"/>
      <c r="I147" s="603"/>
    </row>
    <row r="148" spans="1:9" ht="27.95" customHeight="1" x14ac:dyDescent="0.2">
      <c r="A148" s="510" t="s">
        <v>150</v>
      </c>
      <c r="B148" s="605" t="s">
        <v>1211</v>
      </c>
      <c r="C148" s="627" t="s">
        <v>930</v>
      </c>
      <c r="D148" s="613">
        <f>A!D148</f>
        <v>0</v>
      </c>
      <c r="E148" s="613"/>
      <c r="F148" s="613">
        <f>D148-D149</f>
        <v>0</v>
      </c>
      <c r="G148" s="613"/>
      <c r="H148" s="613"/>
      <c r="I148" s="210"/>
    </row>
    <row r="149" spans="1:9" ht="27.75" customHeight="1" x14ac:dyDescent="0.2">
      <c r="A149" s="510"/>
      <c r="B149" s="605"/>
      <c r="C149" s="627"/>
      <c r="D149" s="613">
        <f>A!D149</f>
        <v>0</v>
      </c>
      <c r="E149" s="613"/>
      <c r="F149" s="210"/>
      <c r="G149" s="613">
        <f>A!G149</f>
        <v>0</v>
      </c>
      <c r="H149" s="613"/>
      <c r="I149" s="613"/>
    </row>
    <row r="150" spans="1:9" ht="27.95" customHeight="1" x14ac:dyDescent="0.2">
      <c r="A150" s="500" t="s">
        <v>121</v>
      </c>
      <c r="B150" s="618" t="s">
        <v>1212</v>
      </c>
      <c r="C150" s="616" t="s">
        <v>931</v>
      </c>
      <c r="D150" s="613">
        <f>A!D150</f>
        <v>0</v>
      </c>
      <c r="E150" s="613"/>
      <c r="F150" s="613">
        <f>D150-D151</f>
        <v>0</v>
      </c>
      <c r="G150" s="613"/>
      <c r="H150" s="613"/>
      <c r="I150" s="210"/>
    </row>
    <row r="151" spans="1:9" ht="27.75" customHeight="1" x14ac:dyDescent="0.2">
      <c r="A151" s="500"/>
      <c r="B151" s="619"/>
      <c r="C151" s="616"/>
      <c r="D151" s="613">
        <f>A!D151</f>
        <v>0</v>
      </c>
      <c r="E151" s="613"/>
      <c r="F151" s="210"/>
      <c r="G151" s="613">
        <f>A!G151</f>
        <v>0</v>
      </c>
      <c r="H151" s="613"/>
      <c r="I151" s="613"/>
    </row>
    <row r="152" spans="1:9" ht="27.95" customHeight="1" x14ac:dyDescent="0.2">
      <c r="A152" s="500" t="s">
        <v>122</v>
      </c>
      <c r="B152" s="605" t="s">
        <v>1213</v>
      </c>
      <c r="C152" s="616" t="s">
        <v>935</v>
      </c>
      <c r="D152" s="613">
        <f>A!D152</f>
        <v>0</v>
      </c>
      <c r="E152" s="613"/>
      <c r="F152" s="613">
        <f>D152-D153</f>
        <v>0</v>
      </c>
      <c r="G152" s="613"/>
      <c r="H152" s="613"/>
      <c r="I152" s="210"/>
    </row>
    <row r="153" spans="1:9" ht="27.75" customHeight="1" x14ac:dyDescent="0.2">
      <c r="A153" s="500"/>
      <c r="B153" s="605"/>
      <c r="C153" s="616"/>
      <c r="D153" s="613">
        <f>A!D153</f>
        <v>0</v>
      </c>
      <c r="E153" s="613"/>
      <c r="F153" s="210"/>
      <c r="G153" s="613">
        <f>A!G153</f>
        <v>0</v>
      </c>
      <c r="H153" s="613"/>
      <c r="I153" s="613"/>
    </row>
    <row r="154" spans="1:9" ht="27.95" customHeight="1" x14ac:dyDescent="0.2">
      <c r="A154" s="500" t="s">
        <v>123</v>
      </c>
      <c r="B154" s="605" t="s">
        <v>1214</v>
      </c>
      <c r="C154" s="616" t="s">
        <v>936</v>
      </c>
      <c r="D154" s="613">
        <f>A!D154</f>
        <v>0</v>
      </c>
      <c r="E154" s="613"/>
      <c r="F154" s="613">
        <f>D154-D155</f>
        <v>0</v>
      </c>
      <c r="G154" s="613"/>
      <c r="H154" s="613"/>
      <c r="I154" s="210"/>
    </row>
    <row r="155" spans="1:9" ht="27.75" customHeight="1" x14ac:dyDescent="0.2">
      <c r="A155" s="500"/>
      <c r="B155" s="605"/>
      <c r="C155" s="616"/>
      <c r="D155" s="613">
        <f>A!D155</f>
        <v>0</v>
      </c>
      <c r="E155" s="613"/>
      <c r="F155" s="210"/>
      <c r="G155" s="613">
        <f>A!G155</f>
        <v>0</v>
      </c>
      <c r="H155" s="613"/>
      <c r="I155" s="613"/>
    </row>
    <row r="156" spans="1:9" ht="15" customHeight="1" x14ac:dyDescent="0.2">
      <c r="A156" s="538" t="s">
        <v>1216</v>
      </c>
      <c r="B156" s="594" t="s">
        <v>1215</v>
      </c>
      <c r="C156" s="175" t="s">
        <v>1217</v>
      </c>
      <c r="D156" s="596" t="s">
        <v>349</v>
      </c>
      <c r="E156" s="597"/>
      <c r="F156" s="597"/>
      <c r="G156" s="598"/>
      <c r="H156" s="513" t="s">
        <v>1220</v>
      </c>
      <c r="I156" s="513"/>
    </row>
    <row r="157" spans="1:9" ht="15" customHeight="1" x14ac:dyDescent="0.2">
      <c r="A157" s="539" t="s">
        <v>511</v>
      </c>
      <c r="B157" s="595"/>
      <c r="C157" s="100" t="s">
        <v>462</v>
      </c>
      <c r="D157" s="108">
        <v>1</v>
      </c>
      <c r="E157" s="174" t="s">
        <v>1218</v>
      </c>
      <c r="F157" s="599" t="s">
        <v>661</v>
      </c>
      <c r="G157" s="599"/>
      <c r="H157" s="513"/>
      <c r="I157" s="513"/>
    </row>
    <row r="158" spans="1:9" ht="15" customHeight="1" x14ac:dyDescent="0.2">
      <c r="A158" s="540" t="s">
        <v>458</v>
      </c>
      <c r="B158" s="111" t="s">
        <v>459</v>
      </c>
      <c r="C158" s="101" t="s">
        <v>460</v>
      </c>
      <c r="D158" s="109"/>
      <c r="E158" s="174" t="s">
        <v>1219</v>
      </c>
      <c r="F158" s="599" t="s">
        <v>660</v>
      </c>
      <c r="G158" s="599"/>
      <c r="H158" s="599" t="s">
        <v>513</v>
      </c>
      <c r="I158" s="599"/>
    </row>
    <row r="159" spans="1:9" ht="27.75" customHeight="1" x14ac:dyDescent="0.2">
      <c r="A159" s="506" t="s">
        <v>43</v>
      </c>
      <c r="B159" s="630" t="s">
        <v>1221</v>
      </c>
      <c r="C159" s="632" t="s">
        <v>938</v>
      </c>
      <c r="D159" s="593">
        <f>D161+D163</f>
        <v>431898</v>
      </c>
      <c r="E159" s="593"/>
      <c r="F159" s="593">
        <f>D159-D160</f>
        <v>431898</v>
      </c>
      <c r="G159" s="593"/>
      <c r="H159" s="593"/>
      <c r="I159" s="183"/>
    </row>
    <row r="160" spans="1:9" ht="27.75" customHeight="1" x14ac:dyDescent="0.2">
      <c r="A160" s="507"/>
      <c r="B160" s="631"/>
      <c r="C160" s="632"/>
      <c r="D160" s="593">
        <f>D162+D164</f>
        <v>0</v>
      </c>
      <c r="E160" s="593"/>
      <c r="F160" s="183"/>
      <c r="G160" s="593">
        <f>A!G160</f>
        <v>451254</v>
      </c>
      <c r="H160" s="593"/>
      <c r="I160" s="593"/>
    </row>
    <row r="161" spans="1:9" ht="27.75" customHeight="1" x14ac:dyDescent="0.2">
      <c r="A161" s="534" t="s">
        <v>44</v>
      </c>
      <c r="B161" s="628" t="s">
        <v>1222</v>
      </c>
      <c r="C161" s="616" t="s">
        <v>941</v>
      </c>
      <c r="D161" s="613">
        <f>A!D161</f>
        <v>14696</v>
      </c>
      <c r="E161" s="613"/>
      <c r="F161" s="613">
        <f>D161-D162</f>
        <v>14696</v>
      </c>
      <c r="G161" s="613"/>
      <c r="H161" s="613"/>
      <c r="I161" s="210"/>
    </row>
    <row r="162" spans="1:9" ht="27.75" customHeight="1" x14ac:dyDescent="0.2">
      <c r="A162" s="535"/>
      <c r="B162" s="629"/>
      <c r="C162" s="616"/>
      <c r="D162" s="613">
        <f>A!D162</f>
        <v>0</v>
      </c>
      <c r="E162" s="613"/>
      <c r="F162" s="210"/>
      <c r="G162" s="613">
        <f>A!G162</f>
        <v>11748</v>
      </c>
      <c r="H162" s="613"/>
      <c r="I162" s="613"/>
    </row>
    <row r="163" spans="1:9" ht="27.75" customHeight="1" x14ac:dyDescent="0.2">
      <c r="A163" s="534" t="s">
        <v>606</v>
      </c>
      <c r="B163" s="628" t="s">
        <v>1223</v>
      </c>
      <c r="C163" s="616" t="s">
        <v>942</v>
      </c>
      <c r="D163" s="613">
        <f>A!D163</f>
        <v>417202</v>
      </c>
      <c r="E163" s="613"/>
      <c r="F163" s="613">
        <f>D163-D164</f>
        <v>417202</v>
      </c>
      <c r="G163" s="613"/>
      <c r="H163" s="613"/>
      <c r="I163" s="210"/>
    </row>
    <row r="164" spans="1:9" ht="27.75" customHeight="1" x14ac:dyDescent="0.2">
      <c r="A164" s="535"/>
      <c r="B164" s="629"/>
      <c r="C164" s="616"/>
      <c r="D164" s="613">
        <f>A!D164</f>
        <v>0</v>
      </c>
      <c r="E164" s="613"/>
      <c r="F164" s="210"/>
      <c r="G164" s="613">
        <f>A!G164</f>
        <v>439506</v>
      </c>
      <c r="H164" s="613"/>
      <c r="I164" s="613"/>
    </row>
    <row r="165" spans="1:9" ht="27.95" customHeight="1" x14ac:dyDescent="0.2">
      <c r="A165" s="530" t="s">
        <v>129</v>
      </c>
      <c r="B165" s="590" t="s">
        <v>1224</v>
      </c>
      <c r="C165" s="632" t="s">
        <v>943</v>
      </c>
      <c r="D165" s="593">
        <f>D167+D169+D171+D173</f>
        <v>8345</v>
      </c>
      <c r="E165" s="593"/>
      <c r="F165" s="593">
        <f>D165-D166</f>
        <v>8345</v>
      </c>
      <c r="G165" s="593"/>
      <c r="H165" s="593"/>
      <c r="I165" s="172"/>
    </row>
    <row r="166" spans="1:9" ht="27.75" customHeight="1" x14ac:dyDescent="0.2">
      <c r="A166" s="530"/>
      <c r="B166" s="590"/>
      <c r="C166" s="632"/>
      <c r="D166" s="593">
        <f>D168+D170+D172+D174</f>
        <v>0</v>
      </c>
      <c r="E166" s="593"/>
      <c r="F166" s="172"/>
      <c r="G166" s="593">
        <f>G168+G170+G172+G174</f>
        <v>11709</v>
      </c>
      <c r="H166" s="593"/>
      <c r="I166" s="593"/>
    </row>
    <row r="167" spans="1:9" ht="27.95" customHeight="1" x14ac:dyDescent="0.2">
      <c r="A167" s="510" t="s">
        <v>156</v>
      </c>
      <c r="B167" s="605" t="s">
        <v>1225</v>
      </c>
      <c r="C167" s="616" t="s">
        <v>944</v>
      </c>
      <c r="D167" s="613">
        <f>A!D167</f>
        <v>0</v>
      </c>
      <c r="E167" s="613"/>
      <c r="F167" s="613">
        <f>D167-D168</f>
        <v>0</v>
      </c>
      <c r="G167" s="613"/>
      <c r="H167" s="613"/>
      <c r="I167" s="210"/>
    </row>
    <row r="168" spans="1:9" ht="27.75" customHeight="1" x14ac:dyDescent="0.2">
      <c r="A168" s="510"/>
      <c r="B168" s="605"/>
      <c r="C168" s="616"/>
      <c r="D168" s="613">
        <f>A!D168</f>
        <v>0</v>
      </c>
      <c r="E168" s="613"/>
      <c r="F168" s="210"/>
      <c r="G168" s="613">
        <f>A!G168</f>
        <v>11</v>
      </c>
      <c r="H168" s="613"/>
      <c r="I168" s="613"/>
    </row>
    <row r="169" spans="1:9" ht="27.95" customHeight="1" x14ac:dyDescent="0.2">
      <c r="A169" s="500" t="s">
        <v>115</v>
      </c>
      <c r="B169" s="605" t="s">
        <v>1226</v>
      </c>
      <c r="C169" s="616" t="s">
        <v>945</v>
      </c>
      <c r="D169" s="613">
        <f>A!D169</f>
        <v>8345</v>
      </c>
      <c r="E169" s="613"/>
      <c r="F169" s="613">
        <f>D169-D170</f>
        <v>8345</v>
      </c>
      <c r="G169" s="613"/>
      <c r="H169" s="613"/>
      <c r="I169" s="210"/>
    </row>
    <row r="170" spans="1:9" ht="27.75" customHeight="1" x14ac:dyDescent="0.2">
      <c r="A170" s="500"/>
      <c r="B170" s="605"/>
      <c r="C170" s="616"/>
      <c r="D170" s="613">
        <f>A!D170</f>
        <v>0</v>
      </c>
      <c r="E170" s="613"/>
      <c r="F170" s="210"/>
      <c r="G170" s="613">
        <f>A!G170</f>
        <v>11698</v>
      </c>
      <c r="H170" s="613"/>
      <c r="I170" s="613"/>
    </row>
    <row r="171" spans="1:9" ht="27.75" customHeight="1" x14ac:dyDescent="0.2">
      <c r="A171" s="500" t="s">
        <v>116</v>
      </c>
      <c r="B171" s="605" t="s">
        <v>1227</v>
      </c>
      <c r="C171" s="616" t="s">
        <v>946</v>
      </c>
      <c r="D171" s="613">
        <f>A!D171</f>
        <v>0</v>
      </c>
      <c r="E171" s="613"/>
      <c r="F171" s="613">
        <f>D171-D172</f>
        <v>0</v>
      </c>
      <c r="G171" s="613"/>
      <c r="H171" s="613"/>
      <c r="I171" s="210"/>
    </row>
    <row r="172" spans="1:9" ht="27.75" customHeight="1" x14ac:dyDescent="0.2">
      <c r="A172" s="500"/>
      <c r="B172" s="605"/>
      <c r="C172" s="616"/>
      <c r="D172" s="613">
        <f>A!D172</f>
        <v>0</v>
      </c>
      <c r="E172" s="613"/>
      <c r="F172" s="210"/>
      <c r="G172" s="613">
        <f>A!G172</f>
        <v>0</v>
      </c>
      <c r="H172" s="613"/>
      <c r="I172" s="613"/>
    </row>
    <row r="173" spans="1:9" ht="27.75" customHeight="1" x14ac:dyDescent="0.2">
      <c r="A173" s="500" t="s">
        <v>117</v>
      </c>
      <c r="B173" s="605" t="s">
        <v>1228</v>
      </c>
      <c r="C173" s="616" t="s">
        <v>947</v>
      </c>
      <c r="D173" s="613">
        <f>A!D173</f>
        <v>0</v>
      </c>
      <c r="E173" s="613"/>
      <c r="F173" s="613">
        <f>D173-D174</f>
        <v>0</v>
      </c>
      <c r="G173" s="613"/>
      <c r="H173" s="613"/>
      <c r="I173" s="210"/>
    </row>
    <row r="174" spans="1:9" ht="27.75" customHeight="1" x14ac:dyDescent="0.2">
      <c r="A174" s="500"/>
      <c r="B174" s="605"/>
      <c r="C174" s="616"/>
      <c r="D174" s="613">
        <f>A!D174</f>
        <v>0</v>
      </c>
      <c r="E174" s="613"/>
      <c r="F174" s="210"/>
      <c r="G174" s="613">
        <f>A!G174</f>
        <v>0</v>
      </c>
      <c r="H174" s="613"/>
      <c r="I174" s="613"/>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538" t="s">
        <v>470</v>
      </c>
      <c r="B1" s="594" t="s">
        <v>609</v>
      </c>
      <c r="C1" s="97" t="s">
        <v>456</v>
      </c>
      <c r="D1" s="599" t="s">
        <v>349</v>
      </c>
      <c r="E1" s="599"/>
      <c r="F1" s="599"/>
      <c r="G1" s="599"/>
      <c r="H1" s="596" t="s">
        <v>457</v>
      </c>
      <c r="I1" s="598"/>
    </row>
    <row r="2" spans="1:9" s="13" customFormat="1" ht="15.2" customHeight="1" x14ac:dyDescent="0.2">
      <c r="A2" s="539"/>
      <c r="B2" s="595"/>
      <c r="C2" s="100" t="s">
        <v>462</v>
      </c>
      <c r="D2" s="98">
        <v>1</v>
      </c>
      <c r="E2" s="98" t="s">
        <v>597</v>
      </c>
      <c r="F2" s="599" t="s">
        <v>598</v>
      </c>
      <c r="G2" s="599"/>
      <c r="H2" s="634" t="s">
        <v>449</v>
      </c>
      <c r="I2" s="635"/>
    </row>
    <row r="3" spans="1:9" s="13" customFormat="1" ht="15.2" customHeight="1" x14ac:dyDescent="0.2">
      <c r="A3" s="540" t="s">
        <v>458</v>
      </c>
      <c r="B3" s="99" t="s">
        <v>459</v>
      </c>
      <c r="C3" s="102" t="s">
        <v>460</v>
      </c>
      <c r="D3" s="142"/>
      <c r="E3" s="98" t="s">
        <v>599</v>
      </c>
      <c r="F3" s="599"/>
      <c r="G3" s="599"/>
      <c r="H3" s="634" t="s">
        <v>600</v>
      </c>
      <c r="I3" s="635"/>
    </row>
    <row r="4" spans="1:9" s="13" customFormat="1" ht="27.75" customHeight="1" x14ac:dyDescent="0.2">
      <c r="A4" s="653">
        <f>A!A4</f>
        <v>0</v>
      </c>
      <c r="B4" s="590" t="s">
        <v>729</v>
      </c>
      <c r="C4" s="642" t="s">
        <v>188</v>
      </c>
      <c r="D4" s="593" t="e">
        <f>D6+D68+D136</f>
        <v>#REF!</v>
      </c>
      <c r="E4" s="593"/>
      <c r="F4" s="593" t="e">
        <f>F6+F68+F136</f>
        <v>#REF!</v>
      </c>
      <c r="G4" s="593"/>
      <c r="H4" s="593"/>
      <c r="I4" s="155" t="s">
        <v>660</v>
      </c>
    </row>
    <row r="5" spans="1:9" ht="27.75" customHeight="1" x14ac:dyDescent="0.2">
      <c r="A5" s="653"/>
      <c r="B5" s="590"/>
      <c r="C5" s="642"/>
      <c r="D5" s="593" t="e">
        <f>D7+D69+D137</f>
        <v>#REF!</v>
      </c>
      <c r="E5" s="593"/>
      <c r="F5" s="155"/>
      <c r="G5" s="593" t="e">
        <f>G7+G69+G137</f>
        <v>#REF!</v>
      </c>
      <c r="H5" s="593"/>
      <c r="I5" s="593"/>
    </row>
    <row r="6" spans="1:9" ht="27.75" customHeight="1" x14ac:dyDescent="0.2">
      <c r="A6" s="654" t="s">
        <v>112</v>
      </c>
      <c r="B6" s="604" t="s">
        <v>728</v>
      </c>
      <c r="C6" s="642" t="s">
        <v>189</v>
      </c>
      <c r="D6" s="593">
        <f>D8+D24+D47</f>
        <v>2257437</v>
      </c>
      <c r="E6" s="593"/>
      <c r="F6" s="593">
        <f>F8+F24+F47</f>
        <v>489283</v>
      </c>
      <c r="G6" s="593"/>
      <c r="H6" s="593"/>
      <c r="I6" s="155" t="s">
        <v>660</v>
      </c>
    </row>
    <row r="7" spans="1:9" ht="27.75" customHeight="1" x14ac:dyDescent="0.2">
      <c r="A7" s="655"/>
      <c r="B7" s="604"/>
      <c r="C7" s="642"/>
      <c r="D7" s="593">
        <f>D9+D25+D48</f>
        <v>1768154</v>
      </c>
      <c r="E7" s="593"/>
      <c r="F7" s="155" t="s">
        <v>660</v>
      </c>
      <c r="G7" s="593">
        <f>G9+G25+G48</f>
        <v>457743</v>
      </c>
      <c r="H7" s="593"/>
      <c r="I7" s="593"/>
    </row>
    <row r="8" spans="1:9" ht="27.75" customHeight="1" x14ac:dyDescent="0.2">
      <c r="A8" s="651" t="s">
        <v>133</v>
      </c>
      <c r="B8" s="590" t="s">
        <v>542</v>
      </c>
      <c r="C8" s="642" t="s">
        <v>190</v>
      </c>
      <c r="D8" s="593">
        <f>D10+D12+D14+D16+D18+D20+D22</f>
        <v>19334</v>
      </c>
      <c r="E8" s="593"/>
      <c r="F8" s="593">
        <f>F10+F12+F14+F16+F18+F20+F22</f>
        <v>0</v>
      </c>
      <c r="G8" s="593"/>
      <c r="H8" s="593"/>
      <c r="I8" s="155" t="s">
        <v>660</v>
      </c>
    </row>
    <row r="9" spans="1:9" ht="27.75" customHeight="1" x14ac:dyDescent="0.2">
      <c r="A9" s="652"/>
      <c r="B9" s="590"/>
      <c r="C9" s="642"/>
      <c r="D9" s="593">
        <f>D11+D13+D15+D17+D19+D21+D23</f>
        <v>19334</v>
      </c>
      <c r="E9" s="593"/>
      <c r="F9" s="155" t="s">
        <v>660</v>
      </c>
      <c r="G9" s="593">
        <f>G11+G13+G15+G17+G19+G21+G23</f>
        <v>0</v>
      </c>
      <c r="H9" s="593"/>
      <c r="I9" s="593"/>
    </row>
    <row r="10" spans="1:9" ht="27.75" customHeight="1" x14ac:dyDescent="0.2">
      <c r="A10" s="656" t="s">
        <v>663</v>
      </c>
      <c r="B10" s="640" t="s">
        <v>651</v>
      </c>
      <c r="C10" s="641" t="s">
        <v>191</v>
      </c>
      <c r="D10" s="608">
        <f>A!D10</f>
        <v>0</v>
      </c>
      <c r="E10" s="609"/>
      <c r="F10" s="633">
        <f>D10-D11</f>
        <v>0</v>
      </c>
      <c r="G10" s="633"/>
      <c r="H10" s="633"/>
      <c r="I10" s="116" t="s">
        <v>660</v>
      </c>
    </row>
    <row r="11" spans="1:9" ht="27.75" customHeight="1" x14ac:dyDescent="0.2">
      <c r="A11" s="657"/>
      <c r="B11" s="640"/>
      <c r="C11" s="641"/>
      <c r="D11" s="608">
        <f>A!D11</f>
        <v>0</v>
      </c>
      <c r="E11" s="609"/>
      <c r="F11" s="116"/>
      <c r="G11" s="633">
        <f>A!G11</f>
        <v>0</v>
      </c>
      <c r="H11" s="633"/>
      <c r="I11" s="633"/>
    </row>
    <row r="12" spans="1:9" ht="27.75" customHeight="1" x14ac:dyDescent="0.2">
      <c r="A12" s="637" t="s">
        <v>115</v>
      </c>
      <c r="B12" s="640" t="s">
        <v>350</v>
      </c>
      <c r="C12" s="641" t="s">
        <v>192</v>
      </c>
      <c r="D12" s="608">
        <f>A!D12</f>
        <v>19334</v>
      </c>
      <c r="E12" s="609"/>
      <c r="F12" s="633">
        <f>D12-D13</f>
        <v>0</v>
      </c>
      <c r="G12" s="633"/>
      <c r="H12" s="633"/>
      <c r="I12" s="116" t="s">
        <v>660</v>
      </c>
    </row>
    <row r="13" spans="1:9" ht="27.75" customHeight="1" x14ac:dyDescent="0.2">
      <c r="A13" s="638"/>
      <c r="B13" s="640"/>
      <c r="C13" s="641"/>
      <c r="D13" s="608">
        <f>A!D13</f>
        <v>19334</v>
      </c>
      <c r="E13" s="609"/>
      <c r="F13" s="116"/>
      <c r="G13" s="633">
        <f>A!G13</f>
        <v>0</v>
      </c>
      <c r="H13" s="633"/>
      <c r="I13" s="633"/>
    </row>
    <row r="14" spans="1:9" ht="27.75" customHeight="1" x14ac:dyDescent="0.2">
      <c r="A14" s="637" t="s">
        <v>116</v>
      </c>
      <c r="B14" s="640" t="s">
        <v>351</v>
      </c>
      <c r="C14" s="641" t="s">
        <v>193</v>
      </c>
      <c r="D14" s="608">
        <f>A!D14</f>
        <v>0</v>
      </c>
      <c r="E14" s="609"/>
      <c r="F14" s="633">
        <f>D14-D15</f>
        <v>0</v>
      </c>
      <c r="G14" s="633"/>
      <c r="H14" s="633"/>
      <c r="I14" s="116" t="s">
        <v>660</v>
      </c>
    </row>
    <row r="15" spans="1:9" ht="27.75" customHeight="1" x14ac:dyDescent="0.2">
      <c r="A15" s="638"/>
      <c r="B15" s="640"/>
      <c r="C15" s="641"/>
      <c r="D15" s="608">
        <f>A!D15</f>
        <v>0</v>
      </c>
      <c r="E15" s="609"/>
      <c r="F15" s="116"/>
      <c r="G15" s="633">
        <f>A!G15</f>
        <v>0</v>
      </c>
      <c r="H15" s="633"/>
      <c r="I15" s="633"/>
    </row>
    <row r="16" spans="1:9" ht="27.75" customHeight="1" x14ac:dyDescent="0.2">
      <c r="A16" s="637" t="s">
        <v>117</v>
      </c>
      <c r="B16" s="643" t="s">
        <v>339</v>
      </c>
      <c r="C16" s="641" t="s">
        <v>194</v>
      </c>
      <c r="D16" s="608">
        <f>A!D16</f>
        <v>0</v>
      </c>
      <c r="E16" s="609"/>
      <c r="F16" s="633">
        <f>D16-D17</f>
        <v>0</v>
      </c>
      <c r="G16" s="633"/>
      <c r="H16" s="633"/>
      <c r="I16" s="116" t="s">
        <v>660</v>
      </c>
    </row>
    <row r="17" spans="1:9" ht="27.75" customHeight="1" x14ac:dyDescent="0.2">
      <c r="A17" s="638"/>
      <c r="B17" s="643"/>
      <c r="C17" s="641"/>
      <c r="D17" s="608">
        <f>A!D17</f>
        <v>0</v>
      </c>
      <c r="E17" s="609"/>
      <c r="F17" s="116"/>
      <c r="G17" s="633">
        <f>A!G17</f>
        <v>0</v>
      </c>
      <c r="H17" s="633"/>
      <c r="I17" s="633"/>
    </row>
    <row r="18" spans="1:9" ht="27.75" customHeight="1" x14ac:dyDescent="0.2">
      <c r="A18" s="637" t="s">
        <v>118</v>
      </c>
      <c r="B18" s="643" t="s">
        <v>352</v>
      </c>
      <c r="C18" s="641" t="s">
        <v>195</v>
      </c>
      <c r="D18" s="608">
        <f>A!D18</f>
        <v>0</v>
      </c>
      <c r="E18" s="609"/>
      <c r="F18" s="633">
        <f>D18-D19</f>
        <v>0</v>
      </c>
      <c r="G18" s="633"/>
      <c r="H18" s="633"/>
      <c r="I18" s="116" t="s">
        <v>660</v>
      </c>
    </row>
    <row r="19" spans="1:9" ht="27.75" customHeight="1" x14ac:dyDescent="0.2">
      <c r="A19" s="638"/>
      <c r="B19" s="643"/>
      <c r="C19" s="641"/>
      <c r="D19" s="608">
        <f>A!D19</f>
        <v>0</v>
      </c>
      <c r="E19" s="609"/>
      <c r="F19" s="116"/>
      <c r="G19" s="633">
        <f>A!G19</f>
        <v>0</v>
      </c>
      <c r="H19" s="633"/>
      <c r="I19" s="633"/>
    </row>
    <row r="20" spans="1:9" ht="27.75" customHeight="1" x14ac:dyDescent="0.2">
      <c r="A20" s="637" t="s">
        <v>119</v>
      </c>
      <c r="B20" s="640" t="s">
        <v>428</v>
      </c>
      <c r="C20" s="641" t="s">
        <v>196</v>
      </c>
      <c r="D20" s="608">
        <f>A!D20</f>
        <v>0</v>
      </c>
      <c r="E20" s="609"/>
      <c r="F20" s="633">
        <f>D20-D21</f>
        <v>0</v>
      </c>
      <c r="G20" s="633"/>
      <c r="H20" s="633"/>
      <c r="I20" s="116" t="s">
        <v>660</v>
      </c>
    </row>
    <row r="21" spans="1:9" ht="27.75" customHeight="1" x14ac:dyDescent="0.2">
      <c r="A21" s="638"/>
      <c r="B21" s="640"/>
      <c r="C21" s="641"/>
      <c r="D21" s="608">
        <f>A!D21</f>
        <v>0</v>
      </c>
      <c r="E21" s="609"/>
      <c r="F21" s="116"/>
      <c r="G21" s="633">
        <f>A!G21</f>
        <v>0</v>
      </c>
      <c r="H21" s="633"/>
      <c r="I21" s="633"/>
    </row>
    <row r="22" spans="1:9" ht="27.75" customHeight="1" x14ac:dyDescent="0.2">
      <c r="A22" s="637" t="s">
        <v>120</v>
      </c>
      <c r="B22" s="640" t="s">
        <v>652</v>
      </c>
      <c r="C22" s="641" t="s">
        <v>197</v>
      </c>
      <c r="D22" s="608">
        <f>A!D22</f>
        <v>0</v>
      </c>
      <c r="E22" s="609"/>
      <c r="F22" s="633">
        <f>D22-D23</f>
        <v>0</v>
      </c>
      <c r="G22" s="633"/>
      <c r="H22" s="633"/>
      <c r="I22" s="116" t="s">
        <v>660</v>
      </c>
    </row>
    <row r="23" spans="1:9" ht="27.75" customHeight="1" x14ac:dyDescent="0.2">
      <c r="A23" s="638"/>
      <c r="B23" s="640"/>
      <c r="C23" s="641"/>
      <c r="D23" s="608">
        <f>A!D23</f>
        <v>0</v>
      </c>
      <c r="E23" s="609"/>
      <c r="F23" s="116"/>
      <c r="G23" s="633">
        <f>A!G23</f>
        <v>0</v>
      </c>
      <c r="H23" s="633"/>
      <c r="I23" s="633"/>
    </row>
    <row r="24" spans="1:9" ht="27.75" customHeight="1" x14ac:dyDescent="0.2">
      <c r="A24" s="649" t="s">
        <v>664</v>
      </c>
      <c r="B24" s="590" t="s">
        <v>546</v>
      </c>
      <c r="C24" s="642" t="s">
        <v>198</v>
      </c>
      <c r="D24" s="593">
        <f>D26+D28+D30+D35+D37+D39+D41+D43+D45</f>
        <v>2238103</v>
      </c>
      <c r="E24" s="593"/>
      <c r="F24" s="602">
        <f>F26+F28+F30+F35+F37+F39+F41+F43+F45</f>
        <v>489283</v>
      </c>
      <c r="G24" s="615"/>
      <c r="H24" s="603"/>
      <c r="I24" s="155" t="s">
        <v>660</v>
      </c>
    </row>
    <row r="25" spans="1:9" ht="27.75" customHeight="1" x14ac:dyDescent="0.2">
      <c r="A25" s="650"/>
      <c r="B25" s="590"/>
      <c r="C25" s="642"/>
      <c r="D25" s="593">
        <f>D27+D29+D31+D36+D38+D40+D42+D44+D46</f>
        <v>1748820</v>
      </c>
      <c r="E25" s="593"/>
      <c r="F25" s="155" t="s">
        <v>660</v>
      </c>
      <c r="G25" s="593">
        <f>G27+G29+G31+G36+G38+G40+G42+G44+G46</f>
        <v>457743</v>
      </c>
      <c r="H25" s="593"/>
      <c r="I25" s="593"/>
    </row>
    <row r="26" spans="1:9" ht="27.75" customHeight="1" x14ac:dyDescent="0.2">
      <c r="A26" s="661" t="s">
        <v>665</v>
      </c>
      <c r="B26" s="640" t="s">
        <v>353</v>
      </c>
      <c r="C26" s="641" t="s">
        <v>199</v>
      </c>
      <c r="D26" s="633">
        <f>A!D26</f>
        <v>47339</v>
      </c>
      <c r="E26" s="633"/>
      <c r="F26" s="633">
        <f>D26-D27</f>
        <v>47339</v>
      </c>
      <c r="G26" s="633"/>
      <c r="H26" s="633"/>
      <c r="I26" s="116" t="str">
        <f>A!I24</f>
        <v xml:space="preserve"> </v>
      </c>
    </row>
    <row r="27" spans="1:9" ht="27.75" customHeight="1" x14ac:dyDescent="0.2">
      <c r="A27" s="662"/>
      <c r="B27" s="640"/>
      <c r="C27" s="641"/>
      <c r="D27" s="647">
        <f>A!D27</f>
        <v>0</v>
      </c>
      <c r="E27" s="648"/>
      <c r="F27" s="116"/>
      <c r="G27" s="633">
        <f>A!G27</f>
        <v>47339</v>
      </c>
      <c r="H27" s="633"/>
      <c r="I27" s="633"/>
    </row>
    <row r="28" spans="1:9" ht="27.75" customHeight="1" x14ac:dyDescent="0.2">
      <c r="A28" s="637" t="s">
        <v>121</v>
      </c>
      <c r="B28" s="640" t="s">
        <v>612</v>
      </c>
      <c r="C28" s="641" t="s">
        <v>200</v>
      </c>
      <c r="D28" s="608">
        <f>A!D28</f>
        <v>694080</v>
      </c>
      <c r="E28" s="609"/>
      <c r="F28" s="633">
        <f>D28-D29</f>
        <v>167405</v>
      </c>
      <c r="G28" s="633"/>
      <c r="H28" s="633"/>
      <c r="I28" s="116" t="s">
        <v>660</v>
      </c>
    </row>
    <row r="29" spans="1:9" ht="27.75" customHeight="1" x14ac:dyDescent="0.2">
      <c r="A29" s="638"/>
      <c r="B29" s="640"/>
      <c r="C29" s="641"/>
      <c r="D29" s="608">
        <f>A!D29</f>
        <v>526675</v>
      </c>
      <c r="E29" s="609"/>
      <c r="F29" s="116"/>
      <c r="G29" s="633">
        <f>A!G29</f>
        <v>186096</v>
      </c>
      <c r="H29" s="633"/>
      <c r="I29" s="633"/>
    </row>
    <row r="30" spans="1:9" ht="27.75" customHeight="1" x14ac:dyDescent="0.2">
      <c r="A30" s="637" t="s">
        <v>122</v>
      </c>
      <c r="B30" s="640" t="s">
        <v>613</v>
      </c>
      <c r="C30" s="641" t="s">
        <v>201</v>
      </c>
      <c r="D30" s="608">
        <f>A!D30</f>
        <v>1496684</v>
      </c>
      <c r="E30" s="609"/>
      <c r="F30" s="633">
        <f>D30-D31</f>
        <v>274539</v>
      </c>
      <c r="G30" s="633"/>
      <c r="H30" s="633"/>
      <c r="I30" s="116" t="s">
        <v>660</v>
      </c>
    </row>
    <row r="31" spans="1:9" ht="27.75" customHeight="1" x14ac:dyDescent="0.2">
      <c r="A31" s="638"/>
      <c r="B31" s="640"/>
      <c r="C31" s="641"/>
      <c r="D31" s="608">
        <f>A!D31</f>
        <v>1222145</v>
      </c>
      <c r="E31" s="609"/>
      <c r="F31" s="116"/>
      <c r="G31" s="633">
        <f>A!G31</f>
        <v>224308</v>
      </c>
      <c r="H31" s="633"/>
      <c r="I31" s="633"/>
    </row>
    <row r="32" spans="1:9" s="13" customFormat="1" ht="15.2" customHeight="1" x14ac:dyDescent="0.2">
      <c r="A32" s="538" t="s">
        <v>470</v>
      </c>
      <c r="B32" s="594" t="s">
        <v>609</v>
      </c>
      <c r="C32" s="97" t="s">
        <v>456</v>
      </c>
      <c r="D32" s="599" t="s">
        <v>349</v>
      </c>
      <c r="E32" s="599"/>
      <c r="F32" s="599"/>
      <c r="G32" s="599"/>
      <c r="H32" s="596" t="s">
        <v>457</v>
      </c>
      <c r="I32" s="598"/>
    </row>
    <row r="33" spans="1:9" ht="15.2" customHeight="1" x14ac:dyDescent="0.2">
      <c r="A33" s="539"/>
      <c r="B33" s="595"/>
      <c r="C33" s="100" t="s">
        <v>462</v>
      </c>
      <c r="D33" s="98">
        <v>1</v>
      </c>
      <c r="E33" s="98" t="s">
        <v>597</v>
      </c>
      <c r="F33" s="599" t="s">
        <v>598</v>
      </c>
      <c r="G33" s="599"/>
      <c r="H33" s="634" t="s">
        <v>449</v>
      </c>
      <c r="I33" s="635"/>
    </row>
    <row r="34" spans="1:9" ht="15.2" customHeight="1" x14ac:dyDescent="0.2">
      <c r="A34" s="540" t="s">
        <v>458</v>
      </c>
      <c r="B34" s="99" t="s">
        <v>459</v>
      </c>
      <c r="C34" s="102" t="s">
        <v>460</v>
      </c>
      <c r="D34" s="142"/>
      <c r="E34" s="98" t="s">
        <v>599</v>
      </c>
      <c r="F34" s="599"/>
      <c r="G34" s="599"/>
      <c r="H34" s="634" t="s">
        <v>600</v>
      </c>
      <c r="I34" s="635"/>
    </row>
    <row r="35" spans="1:9" ht="27.75" customHeight="1" x14ac:dyDescent="0.2">
      <c r="A35" s="637" t="s">
        <v>123</v>
      </c>
      <c r="B35" s="643" t="s">
        <v>354</v>
      </c>
      <c r="C35" s="641" t="s">
        <v>202</v>
      </c>
      <c r="D35" s="608">
        <f>A!D35</f>
        <v>0</v>
      </c>
      <c r="E35" s="609"/>
      <c r="F35" s="633">
        <f>D35-D36</f>
        <v>0</v>
      </c>
      <c r="G35" s="633"/>
      <c r="H35" s="633"/>
      <c r="I35" s="116" t="s">
        <v>660</v>
      </c>
    </row>
    <row r="36" spans="1:9" ht="27.75" customHeight="1" x14ac:dyDescent="0.2">
      <c r="A36" s="638"/>
      <c r="B36" s="643"/>
      <c r="C36" s="641"/>
      <c r="D36" s="608">
        <f>A!D36</f>
        <v>0</v>
      </c>
      <c r="E36" s="609"/>
      <c r="F36" s="116"/>
      <c r="G36" s="633">
        <f>A!G36</f>
        <v>0</v>
      </c>
      <c r="H36" s="633"/>
      <c r="I36" s="633"/>
    </row>
    <row r="37" spans="1:9" ht="27.75" customHeight="1" x14ac:dyDescent="0.2">
      <c r="A37" s="637" t="s">
        <v>124</v>
      </c>
      <c r="B37" s="640" t="s">
        <v>355</v>
      </c>
      <c r="C37" s="641" t="s">
        <v>203</v>
      </c>
      <c r="D37" s="608">
        <f>A!D37</f>
        <v>0</v>
      </c>
      <c r="E37" s="609"/>
      <c r="F37" s="633">
        <f>D37-D38</f>
        <v>0</v>
      </c>
      <c r="G37" s="633"/>
      <c r="H37" s="633"/>
      <c r="I37" s="116" t="s">
        <v>660</v>
      </c>
    </row>
    <row r="38" spans="1:9" ht="27.75" customHeight="1" x14ac:dyDescent="0.2">
      <c r="A38" s="638"/>
      <c r="B38" s="640"/>
      <c r="C38" s="641"/>
      <c r="D38" s="608">
        <f>A!D38</f>
        <v>0</v>
      </c>
      <c r="E38" s="609"/>
      <c r="F38" s="116"/>
      <c r="G38" s="633">
        <f>A!G38</f>
        <v>0</v>
      </c>
      <c r="H38" s="633"/>
      <c r="I38" s="633"/>
    </row>
    <row r="39" spans="1:9" ht="27.75" customHeight="1" x14ac:dyDescent="0.2">
      <c r="A39" s="637" t="s">
        <v>125</v>
      </c>
      <c r="B39" s="640" t="s">
        <v>356</v>
      </c>
      <c r="C39" s="641" t="s">
        <v>204</v>
      </c>
      <c r="D39" s="608">
        <f>A!D39</f>
        <v>0</v>
      </c>
      <c r="E39" s="609"/>
      <c r="F39" s="633">
        <f>D39-D40</f>
        <v>0</v>
      </c>
      <c r="G39" s="633"/>
      <c r="H39" s="633"/>
      <c r="I39" s="116" t="s">
        <v>660</v>
      </c>
    </row>
    <row r="40" spans="1:9" ht="27.75" customHeight="1" x14ac:dyDescent="0.2">
      <c r="A40" s="638"/>
      <c r="B40" s="640"/>
      <c r="C40" s="641"/>
      <c r="D40" s="608">
        <f>A!D40</f>
        <v>0</v>
      </c>
      <c r="E40" s="609"/>
      <c r="F40" s="116"/>
      <c r="G40" s="633">
        <f>A!G40</f>
        <v>0</v>
      </c>
      <c r="H40" s="633"/>
      <c r="I40" s="633"/>
    </row>
    <row r="41" spans="1:9" ht="27.75" customHeight="1" x14ac:dyDescent="0.2">
      <c r="A41" s="637" t="s">
        <v>126</v>
      </c>
      <c r="B41" s="640" t="s">
        <v>424</v>
      </c>
      <c r="C41" s="641" t="s">
        <v>205</v>
      </c>
      <c r="D41" s="608">
        <f>A!D41</f>
        <v>0</v>
      </c>
      <c r="E41" s="609"/>
      <c r="F41" s="633">
        <f>D41-D42</f>
        <v>0</v>
      </c>
      <c r="G41" s="633"/>
      <c r="H41" s="633"/>
      <c r="I41" s="116" t="s">
        <v>660</v>
      </c>
    </row>
    <row r="42" spans="1:9" ht="27.75" customHeight="1" x14ac:dyDescent="0.2">
      <c r="A42" s="638"/>
      <c r="B42" s="640"/>
      <c r="C42" s="641"/>
      <c r="D42" s="608">
        <f>A!D42</f>
        <v>0</v>
      </c>
      <c r="E42" s="609"/>
      <c r="F42" s="116"/>
      <c r="G42" s="633">
        <f>A!G42</f>
        <v>0</v>
      </c>
      <c r="H42" s="633"/>
      <c r="I42" s="633"/>
    </row>
    <row r="43" spans="1:9" ht="27.75" customHeight="1" x14ac:dyDescent="0.2">
      <c r="A43" s="637" t="s">
        <v>127</v>
      </c>
      <c r="B43" s="640" t="s">
        <v>357</v>
      </c>
      <c r="C43" s="641" t="s">
        <v>206</v>
      </c>
      <c r="D43" s="608">
        <f>A!D43</f>
        <v>0</v>
      </c>
      <c r="E43" s="609"/>
      <c r="F43" s="633">
        <f>D43-D44</f>
        <v>0</v>
      </c>
      <c r="G43" s="633"/>
      <c r="H43" s="633"/>
      <c r="I43" s="116" t="s">
        <v>660</v>
      </c>
    </row>
    <row r="44" spans="1:9" ht="27.75" customHeight="1" x14ac:dyDescent="0.2">
      <c r="A44" s="638"/>
      <c r="B44" s="640"/>
      <c r="C44" s="641"/>
      <c r="D44" s="608">
        <f>A!D44</f>
        <v>0</v>
      </c>
      <c r="E44" s="609"/>
      <c r="F44" s="116"/>
      <c r="G44" s="633">
        <f>A!G44</f>
        <v>0</v>
      </c>
      <c r="H44" s="633"/>
      <c r="I44" s="633"/>
    </row>
    <row r="45" spans="1:9" ht="27.75" customHeight="1" x14ac:dyDescent="0.2">
      <c r="A45" s="637" t="s">
        <v>461</v>
      </c>
      <c r="B45" s="640" t="s">
        <v>614</v>
      </c>
      <c r="C45" s="641" t="s">
        <v>207</v>
      </c>
      <c r="D45" s="608">
        <f>A!D45</f>
        <v>0</v>
      </c>
      <c r="E45" s="609"/>
      <c r="F45" s="633">
        <f>D45-D46</f>
        <v>0</v>
      </c>
      <c r="G45" s="633"/>
      <c r="H45" s="633"/>
      <c r="I45" s="116" t="s">
        <v>660</v>
      </c>
    </row>
    <row r="46" spans="1:9" ht="27.75" customHeight="1" x14ac:dyDescent="0.2">
      <c r="A46" s="638"/>
      <c r="B46" s="640"/>
      <c r="C46" s="641"/>
      <c r="D46" s="608">
        <f>A!D46</f>
        <v>0</v>
      </c>
      <c r="E46" s="609"/>
      <c r="F46" s="116"/>
      <c r="G46" s="633">
        <f>A!G46</f>
        <v>0</v>
      </c>
      <c r="H46" s="633"/>
      <c r="I46" s="633"/>
    </row>
    <row r="47" spans="1:9" ht="27.75" customHeight="1" x14ac:dyDescent="0.2">
      <c r="A47" s="659" t="s">
        <v>139</v>
      </c>
      <c r="B47" s="660" t="s">
        <v>547</v>
      </c>
      <c r="C47" s="646" t="s">
        <v>208</v>
      </c>
      <c r="D47" s="593">
        <f>D49+D51+D53+D55+D57+D59+D61+D66</f>
        <v>0</v>
      </c>
      <c r="E47" s="593"/>
      <c r="F47" s="593">
        <f>D47-D48</f>
        <v>0</v>
      </c>
      <c r="G47" s="593"/>
      <c r="H47" s="593"/>
      <c r="I47" s="158"/>
    </row>
    <row r="48" spans="1:9" ht="27.75" customHeight="1" x14ac:dyDescent="0.2">
      <c r="A48" s="659"/>
      <c r="B48" s="660"/>
      <c r="C48" s="646"/>
      <c r="D48" s="593">
        <f>D50+D52+D54+D56+D58+D60+D62+D67</f>
        <v>0</v>
      </c>
      <c r="E48" s="593"/>
      <c r="F48" s="158"/>
      <c r="G48" s="593">
        <f>G50+G52+G54+G56+G58+G60+G62+G67</f>
        <v>0</v>
      </c>
      <c r="H48" s="593"/>
      <c r="I48" s="593"/>
    </row>
    <row r="49" spans="1:9" ht="27.75" customHeight="1" x14ac:dyDescent="0.2">
      <c r="A49" s="639" t="s">
        <v>666</v>
      </c>
      <c r="B49" s="643" t="s">
        <v>653</v>
      </c>
      <c r="C49" s="645" t="s">
        <v>209</v>
      </c>
      <c r="D49" s="608">
        <f>A!D49</f>
        <v>0</v>
      </c>
      <c r="E49" s="609"/>
      <c r="F49" s="633">
        <f>D49-D50</f>
        <v>0</v>
      </c>
      <c r="G49" s="633"/>
      <c r="H49" s="633"/>
      <c r="I49" s="116" t="s">
        <v>660</v>
      </c>
    </row>
    <row r="50" spans="1:9" ht="27.75" customHeight="1" x14ac:dyDescent="0.2">
      <c r="A50" s="639"/>
      <c r="B50" s="643"/>
      <c r="C50" s="645"/>
      <c r="D50" s="608">
        <f>A!D50</f>
        <v>0</v>
      </c>
      <c r="E50" s="609"/>
      <c r="F50" s="116"/>
      <c r="G50" s="633">
        <f>A!G50</f>
        <v>0</v>
      </c>
      <c r="H50" s="633"/>
      <c r="I50" s="633"/>
    </row>
    <row r="51" spans="1:9" ht="27.75" customHeight="1" x14ac:dyDescent="0.2">
      <c r="A51" s="637" t="s">
        <v>121</v>
      </c>
      <c r="B51" s="640" t="s">
        <v>358</v>
      </c>
      <c r="C51" s="641" t="s">
        <v>210</v>
      </c>
      <c r="D51" s="608">
        <f>A!D51</f>
        <v>0</v>
      </c>
      <c r="E51" s="609"/>
      <c r="F51" s="633">
        <f>D51-D52</f>
        <v>0</v>
      </c>
      <c r="G51" s="633"/>
      <c r="H51" s="633"/>
      <c r="I51" s="116" t="s">
        <v>660</v>
      </c>
    </row>
    <row r="52" spans="1:9" ht="27.75" customHeight="1" x14ac:dyDescent="0.2">
      <c r="A52" s="638"/>
      <c r="B52" s="640"/>
      <c r="C52" s="641"/>
      <c r="D52" s="608">
        <f>A!D52</f>
        <v>0</v>
      </c>
      <c r="E52" s="609"/>
      <c r="F52" s="116"/>
      <c r="G52" s="633">
        <f>A!G52</f>
        <v>0</v>
      </c>
      <c r="H52" s="633"/>
      <c r="I52" s="633"/>
    </row>
    <row r="53" spans="1:9" ht="27.75" customHeight="1" x14ac:dyDescent="0.2">
      <c r="A53" s="637" t="s">
        <v>122</v>
      </c>
      <c r="B53" s="640" t="s">
        <v>359</v>
      </c>
      <c r="C53" s="641" t="s">
        <v>211</v>
      </c>
      <c r="D53" s="608">
        <f>A!D53</f>
        <v>0</v>
      </c>
      <c r="E53" s="609"/>
      <c r="F53" s="633">
        <f>D53-D54</f>
        <v>0</v>
      </c>
      <c r="G53" s="633"/>
      <c r="H53" s="633"/>
      <c r="I53" s="116" t="s">
        <v>660</v>
      </c>
    </row>
    <row r="54" spans="1:9" ht="27.75" customHeight="1" x14ac:dyDescent="0.2">
      <c r="A54" s="638"/>
      <c r="B54" s="640"/>
      <c r="C54" s="641"/>
      <c r="D54" s="608">
        <f>A!D54</f>
        <v>0</v>
      </c>
      <c r="E54" s="609"/>
      <c r="F54" s="116"/>
      <c r="G54" s="633">
        <f>A!G54</f>
        <v>0</v>
      </c>
      <c r="H54" s="633"/>
      <c r="I54" s="633"/>
    </row>
    <row r="55" spans="1:9" ht="27.75" customHeight="1" x14ac:dyDescent="0.2">
      <c r="A55" s="637" t="s">
        <v>123</v>
      </c>
      <c r="B55" s="640" t="s">
        <v>360</v>
      </c>
      <c r="C55" s="641" t="s">
        <v>212</v>
      </c>
      <c r="D55" s="608">
        <f>A!D55</f>
        <v>0</v>
      </c>
      <c r="E55" s="609"/>
      <c r="F55" s="633">
        <f>D55-D56</f>
        <v>0</v>
      </c>
      <c r="G55" s="633"/>
      <c r="H55" s="633"/>
      <c r="I55" s="116" t="s">
        <v>660</v>
      </c>
    </row>
    <row r="56" spans="1:9" ht="27.75" customHeight="1" x14ac:dyDescent="0.2">
      <c r="A56" s="638"/>
      <c r="B56" s="640"/>
      <c r="C56" s="641"/>
      <c r="D56" s="608">
        <f>A!D56</f>
        <v>0</v>
      </c>
      <c r="E56" s="609"/>
      <c r="F56" s="116"/>
      <c r="G56" s="633">
        <f>A!G56</f>
        <v>0</v>
      </c>
      <c r="H56" s="633"/>
      <c r="I56" s="633"/>
    </row>
    <row r="57" spans="1:9" ht="27.75" customHeight="1" x14ac:dyDescent="0.2">
      <c r="A57" s="637" t="s">
        <v>124</v>
      </c>
      <c r="B57" s="640" t="s">
        <v>654</v>
      </c>
      <c r="C57" s="641" t="s">
        <v>213</v>
      </c>
      <c r="D57" s="608">
        <f>A!D57</f>
        <v>0</v>
      </c>
      <c r="E57" s="609"/>
      <c r="F57" s="633">
        <f>D57-D58</f>
        <v>0</v>
      </c>
      <c r="G57" s="633"/>
      <c r="H57" s="633"/>
      <c r="I57" s="116" t="s">
        <v>660</v>
      </c>
    </row>
    <row r="58" spans="1:9" s="13" customFormat="1" ht="27.75" customHeight="1" x14ac:dyDescent="0.2">
      <c r="A58" s="638"/>
      <c r="B58" s="640"/>
      <c r="C58" s="641"/>
      <c r="D58" s="608">
        <f>A!D58</f>
        <v>0</v>
      </c>
      <c r="E58" s="609"/>
      <c r="F58" s="116"/>
      <c r="G58" s="633">
        <f>A!G58</f>
        <v>0</v>
      </c>
      <c r="H58" s="633"/>
      <c r="I58" s="633"/>
    </row>
    <row r="59" spans="1:9" s="13" customFormat="1" ht="27.75" customHeight="1" x14ac:dyDescent="0.2">
      <c r="A59" s="637" t="s">
        <v>328</v>
      </c>
      <c r="B59" s="640" t="s">
        <v>655</v>
      </c>
      <c r="C59" s="641" t="s">
        <v>214</v>
      </c>
      <c r="D59" s="608">
        <f>A!D59</f>
        <v>0</v>
      </c>
      <c r="E59" s="609"/>
      <c r="F59" s="633">
        <f>D59-D60</f>
        <v>0</v>
      </c>
      <c r="G59" s="633"/>
      <c r="H59" s="633"/>
      <c r="I59" s="116" t="s">
        <v>660</v>
      </c>
    </row>
    <row r="60" spans="1:9" s="13" customFormat="1" ht="27.75" customHeight="1" x14ac:dyDescent="0.2">
      <c r="A60" s="638"/>
      <c r="B60" s="640"/>
      <c r="C60" s="641"/>
      <c r="D60" s="608">
        <f>A!D60</f>
        <v>0</v>
      </c>
      <c r="E60" s="609"/>
      <c r="F60" s="116"/>
      <c r="G60" s="633">
        <f>A!G60</f>
        <v>0</v>
      </c>
      <c r="H60" s="633"/>
      <c r="I60" s="633"/>
    </row>
    <row r="61" spans="1:9" s="13" customFormat="1" ht="27.75" customHeight="1" x14ac:dyDescent="0.2">
      <c r="A61" s="637" t="s">
        <v>330</v>
      </c>
      <c r="B61" s="640" t="s">
        <v>425</v>
      </c>
      <c r="C61" s="641" t="s">
        <v>215</v>
      </c>
      <c r="D61" s="608">
        <f>A!D61</f>
        <v>0</v>
      </c>
      <c r="E61" s="609"/>
      <c r="F61" s="633">
        <f>D61-D62</f>
        <v>0</v>
      </c>
      <c r="G61" s="633"/>
      <c r="H61" s="633"/>
      <c r="I61" s="116" t="s">
        <v>660</v>
      </c>
    </row>
    <row r="62" spans="1:9" s="13" customFormat="1" ht="27.75" customHeight="1" x14ac:dyDescent="0.2">
      <c r="A62" s="638"/>
      <c r="B62" s="640"/>
      <c r="C62" s="641"/>
      <c r="D62" s="608">
        <f>A!D62</f>
        <v>0</v>
      </c>
      <c r="E62" s="609"/>
      <c r="F62" s="116"/>
      <c r="G62" s="633">
        <f>A!G62</f>
        <v>0</v>
      </c>
      <c r="H62" s="633"/>
      <c r="I62" s="633"/>
    </row>
    <row r="63" spans="1:9" s="13" customFormat="1" ht="15.2" customHeight="1" x14ac:dyDescent="0.2">
      <c r="A63" s="538" t="s">
        <v>470</v>
      </c>
      <c r="B63" s="594" t="s">
        <v>609</v>
      </c>
      <c r="C63" s="97" t="s">
        <v>456</v>
      </c>
      <c r="D63" s="599" t="s">
        <v>349</v>
      </c>
      <c r="E63" s="599"/>
      <c r="F63" s="599"/>
      <c r="G63" s="599"/>
      <c r="H63" s="596" t="s">
        <v>457</v>
      </c>
      <c r="I63" s="598"/>
    </row>
    <row r="64" spans="1:9" ht="15.2" customHeight="1" x14ac:dyDescent="0.2">
      <c r="A64" s="539"/>
      <c r="B64" s="595"/>
      <c r="C64" s="100" t="s">
        <v>462</v>
      </c>
      <c r="D64" s="98">
        <v>1</v>
      </c>
      <c r="E64" s="98" t="s">
        <v>597</v>
      </c>
      <c r="F64" s="599" t="s">
        <v>598</v>
      </c>
      <c r="G64" s="599"/>
      <c r="H64" s="634" t="s">
        <v>449</v>
      </c>
      <c r="I64" s="635"/>
    </row>
    <row r="65" spans="1:9" ht="15.2" customHeight="1" x14ac:dyDescent="0.2">
      <c r="A65" s="540" t="s">
        <v>458</v>
      </c>
      <c r="B65" s="99" t="s">
        <v>459</v>
      </c>
      <c r="C65" s="102" t="s">
        <v>460</v>
      </c>
      <c r="D65" s="142"/>
      <c r="E65" s="98" t="s">
        <v>599</v>
      </c>
      <c r="F65" s="599"/>
      <c r="G65" s="599"/>
      <c r="H65" s="634" t="s">
        <v>600</v>
      </c>
      <c r="I65" s="635"/>
    </row>
    <row r="66" spans="1:9" ht="28.5" customHeight="1" x14ac:dyDescent="0.2">
      <c r="A66" s="637" t="s">
        <v>331</v>
      </c>
      <c r="B66" s="643" t="s">
        <v>361</v>
      </c>
      <c r="C66" s="641" t="s">
        <v>216</v>
      </c>
      <c r="D66" s="608">
        <f>A!D66</f>
        <v>0</v>
      </c>
      <c r="E66" s="609"/>
      <c r="F66" s="633">
        <f>D66-D67</f>
        <v>0</v>
      </c>
      <c r="G66" s="633"/>
      <c r="H66" s="633"/>
      <c r="I66" s="116" t="s">
        <v>660</v>
      </c>
    </row>
    <row r="67" spans="1:9" ht="28.5" customHeight="1" x14ac:dyDescent="0.2">
      <c r="A67" s="638"/>
      <c r="B67" s="643"/>
      <c r="C67" s="641"/>
      <c r="D67" s="608">
        <f>A!D67</f>
        <v>0</v>
      </c>
      <c r="E67" s="609"/>
      <c r="F67" s="116"/>
      <c r="G67" s="633">
        <f>A!G67</f>
        <v>0</v>
      </c>
      <c r="H67" s="633"/>
      <c r="I67" s="633"/>
    </row>
    <row r="68" spans="1:9" ht="28.5" customHeight="1" x14ac:dyDescent="0.2">
      <c r="A68" s="658" t="s">
        <v>113</v>
      </c>
      <c r="B68" s="590" t="s">
        <v>539</v>
      </c>
      <c r="C68" s="646" t="s">
        <v>217</v>
      </c>
      <c r="D68" s="593" t="e">
        <f>D70+D84+D103+D121</f>
        <v>#REF!</v>
      </c>
      <c r="E68" s="593"/>
      <c r="F68" s="593" t="e">
        <f>D68-D69</f>
        <v>#REF!</v>
      </c>
      <c r="G68" s="593"/>
      <c r="H68" s="593"/>
      <c r="I68" s="155"/>
    </row>
    <row r="69" spans="1:9" ht="28.5" customHeight="1" x14ac:dyDescent="0.2">
      <c r="A69" s="658"/>
      <c r="B69" s="590"/>
      <c r="C69" s="646"/>
      <c r="D69" s="593" t="e">
        <f>D71+D85+D104+D122</f>
        <v>#REF!</v>
      </c>
      <c r="E69" s="593"/>
      <c r="F69" s="155"/>
      <c r="G69" s="593" t="e">
        <f>G71+G85+G104+G122</f>
        <v>#REF!</v>
      </c>
      <c r="H69" s="593"/>
      <c r="I69" s="593"/>
    </row>
    <row r="70" spans="1:9" ht="28.5" customHeight="1" x14ac:dyDescent="0.2">
      <c r="A70" s="658" t="s">
        <v>114</v>
      </c>
      <c r="B70" s="590" t="s">
        <v>540</v>
      </c>
      <c r="C70" s="646" t="s">
        <v>218</v>
      </c>
      <c r="D70" s="593">
        <f>D72+D74+D76+D78+D80+D82</f>
        <v>1091805</v>
      </c>
      <c r="E70" s="593"/>
      <c r="F70" s="593">
        <f>D70-D71</f>
        <v>1054175</v>
      </c>
      <c r="G70" s="593"/>
      <c r="H70" s="593"/>
      <c r="I70" s="158"/>
    </row>
    <row r="71" spans="1:9" ht="28.5" customHeight="1" x14ac:dyDescent="0.2">
      <c r="A71" s="658"/>
      <c r="B71" s="590"/>
      <c r="C71" s="646"/>
      <c r="D71" s="593">
        <f>D73+D75+D77+D79+D81+D83</f>
        <v>37630</v>
      </c>
      <c r="E71" s="593"/>
      <c r="F71" s="158"/>
      <c r="G71" s="593">
        <f>G73+G75+G77+G79+G81+G83</f>
        <v>1014810</v>
      </c>
      <c r="H71" s="593"/>
      <c r="I71" s="593"/>
    </row>
    <row r="72" spans="1:9" ht="28.5" customHeight="1" x14ac:dyDescent="0.2">
      <c r="A72" s="639" t="s">
        <v>84</v>
      </c>
      <c r="B72" s="605" t="s">
        <v>656</v>
      </c>
      <c r="C72" s="645" t="s">
        <v>219</v>
      </c>
      <c r="D72" s="608">
        <f>A!D78</f>
        <v>2055</v>
      </c>
      <c r="E72" s="609"/>
      <c r="F72" s="633">
        <f>D72-D73</f>
        <v>2055</v>
      </c>
      <c r="G72" s="633"/>
      <c r="H72" s="633"/>
      <c r="I72" s="116" t="s">
        <v>660</v>
      </c>
    </row>
    <row r="73" spans="1:9" ht="28.5" customHeight="1" x14ac:dyDescent="0.2">
      <c r="A73" s="639"/>
      <c r="B73" s="605"/>
      <c r="C73" s="645"/>
      <c r="D73" s="608">
        <f>A!D79</f>
        <v>0</v>
      </c>
      <c r="E73" s="609"/>
      <c r="F73" s="116"/>
      <c r="G73" s="633">
        <f>A!G79</f>
        <v>1996</v>
      </c>
      <c r="H73" s="633"/>
      <c r="I73" s="633"/>
    </row>
    <row r="74" spans="1:9" ht="28.5" customHeight="1" x14ac:dyDescent="0.2">
      <c r="A74" s="637" t="s">
        <v>115</v>
      </c>
      <c r="B74" s="605" t="s">
        <v>362</v>
      </c>
      <c r="C74" s="641" t="s">
        <v>220</v>
      </c>
      <c r="D74" s="608">
        <f>A!D80</f>
        <v>0</v>
      </c>
      <c r="E74" s="609"/>
      <c r="F74" s="633">
        <f>D74-D75</f>
        <v>0</v>
      </c>
      <c r="G74" s="633"/>
      <c r="H74" s="633"/>
      <c r="I74" s="116" t="s">
        <v>660</v>
      </c>
    </row>
    <row r="75" spans="1:9" ht="28.5" customHeight="1" x14ac:dyDescent="0.2">
      <c r="A75" s="638"/>
      <c r="B75" s="605"/>
      <c r="C75" s="641"/>
      <c r="D75" s="608">
        <f>A!D81</f>
        <v>0</v>
      </c>
      <c r="E75" s="609"/>
      <c r="F75" s="116"/>
      <c r="G75" s="633">
        <f>A!G81</f>
        <v>0</v>
      </c>
      <c r="H75" s="633"/>
      <c r="I75" s="633"/>
    </row>
    <row r="76" spans="1:9" ht="28.5" customHeight="1" x14ac:dyDescent="0.2">
      <c r="A76" s="637" t="s">
        <v>329</v>
      </c>
      <c r="B76" s="643" t="s">
        <v>363</v>
      </c>
      <c r="C76" s="641" t="s">
        <v>221</v>
      </c>
      <c r="D76" s="608">
        <f>A!D82</f>
        <v>0</v>
      </c>
      <c r="E76" s="609"/>
      <c r="F76" s="633">
        <f>D76-D77</f>
        <v>0</v>
      </c>
      <c r="G76" s="633"/>
      <c r="H76" s="633"/>
      <c r="I76" s="116" t="s">
        <v>660</v>
      </c>
    </row>
    <row r="77" spans="1:9" ht="28.5" customHeight="1" x14ac:dyDescent="0.2">
      <c r="A77" s="638"/>
      <c r="B77" s="643"/>
      <c r="C77" s="641"/>
      <c r="D77" s="608">
        <f>A!D83</f>
        <v>0</v>
      </c>
      <c r="E77" s="609"/>
      <c r="F77" s="116"/>
      <c r="G77" s="633">
        <f>A!G83</f>
        <v>0</v>
      </c>
      <c r="H77" s="633"/>
      <c r="I77" s="633"/>
    </row>
    <row r="78" spans="1:9" ht="28.5" customHeight="1" x14ac:dyDescent="0.2">
      <c r="A78" s="637" t="s">
        <v>335</v>
      </c>
      <c r="B78" s="643" t="s">
        <v>364</v>
      </c>
      <c r="C78" s="641" t="s">
        <v>222</v>
      </c>
      <c r="D78" s="608">
        <f>A!D84</f>
        <v>0</v>
      </c>
      <c r="E78" s="609"/>
      <c r="F78" s="633">
        <f>D78-D79</f>
        <v>0</v>
      </c>
      <c r="G78" s="633"/>
      <c r="H78" s="633"/>
      <c r="I78" s="116" t="s">
        <v>660</v>
      </c>
    </row>
    <row r="79" spans="1:9" ht="28.5" customHeight="1" x14ac:dyDescent="0.2">
      <c r="A79" s="638"/>
      <c r="B79" s="643"/>
      <c r="C79" s="641"/>
      <c r="D79" s="608">
        <f>A!D85</f>
        <v>0</v>
      </c>
      <c r="E79" s="609"/>
      <c r="F79" s="116"/>
      <c r="G79" s="633">
        <f>A!G85</f>
        <v>0</v>
      </c>
      <c r="H79" s="633"/>
      <c r="I79" s="633"/>
    </row>
    <row r="80" spans="1:9" ht="28.5" customHeight="1" x14ac:dyDescent="0.2">
      <c r="A80" s="637" t="s">
        <v>336</v>
      </c>
      <c r="B80" s="605" t="s">
        <v>545</v>
      </c>
      <c r="C80" s="641" t="s">
        <v>223</v>
      </c>
      <c r="D80" s="608">
        <f>A!D86</f>
        <v>1089750</v>
      </c>
      <c r="E80" s="609"/>
      <c r="F80" s="633">
        <f>D80-D81</f>
        <v>1052120</v>
      </c>
      <c r="G80" s="633"/>
      <c r="H80" s="633"/>
      <c r="I80" s="116" t="s">
        <v>660</v>
      </c>
    </row>
    <row r="81" spans="1:9" ht="28.5" customHeight="1" x14ac:dyDescent="0.2">
      <c r="A81" s="638"/>
      <c r="B81" s="605"/>
      <c r="C81" s="641"/>
      <c r="D81" s="608">
        <f>A!D87</f>
        <v>37630</v>
      </c>
      <c r="E81" s="609"/>
      <c r="F81" s="116"/>
      <c r="G81" s="633">
        <f>A!G87</f>
        <v>1012814</v>
      </c>
      <c r="H81" s="633"/>
      <c r="I81" s="633"/>
    </row>
    <row r="82" spans="1:9" ht="28.5" customHeight="1" x14ac:dyDescent="0.2">
      <c r="A82" s="637" t="s">
        <v>328</v>
      </c>
      <c r="B82" s="605" t="s">
        <v>657</v>
      </c>
      <c r="C82" s="641" t="s">
        <v>224</v>
      </c>
      <c r="D82" s="608">
        <f>A!D88</f>
        <v>0</v>
      </c>
      <c r="E82" s="609"/>
      <c r="F82" s="633">
        <f>D82-D83</f>
        <v>0</v>
      </c>
      <c r="G82" s="633"/>
      <c r="H82" s="633"/>
      <c r="I82" s="116" t="s">
        <v>660</v>
      </c>
    </row>
    <row r="83" spans="1:9" ht="28.5" customHeight="1" x14ac:dyDescent="0.2">
      <c r="A83" s="638"/>
      <c r="B83" s="605"/>
      <c r="C83" s="641"/>
      <c r="D83" s="608">
        <f>A!D89</f>
        <v>0</v>
      </c>
      <c r="E83" s="609"/>
      <c r="F83" s="116"/>
      <c r="G83" s="633">
        <f>A!G89</f>
        <v>0</v>
      </c>
      <c r="H83" s="633"/>
      <c r="I83" s="633"/>
    </row>
    <row r="84" spans="1:9" ht="28.5" customHeight="1" x14ac:dyDescent="0.2">
      <c r="A84" s="636" t="s">
        <v>145</v>
      </c>
      <c r="B84" s="590" t="s">
        <v>538</v>
      </c>
      <c r="C84" s="646" t="s">
        <v>225</v>
      </c>
      <c r="D84" s="593">
        <f>D86+D88+D90+D92+D97+D99+D101</f>
        <v>10980</v>
      </c>
      <c r="E84" s="593"/>
      <c r="F84" s="593">
        <f>D84-D85</f>
        <v>10980</v>
      </c>
      <c r="G84" s="593"/>
      <c r="H84" s="593"/>
      <c r="I84" s="158"/>
    </row>
    <row r="85" spans="1:9" ht="28.5" customHeight="1" x14ac:dyDescent="0.2">
      <c r="A85" s="636"/>
      <c r="B85" s="590"/>
      <c r="C85" s="646"/>
      <c r="D85" s="593">
        <f>D87+D89+D91+D93+D98+D100+D102</f>
        <v>0</v>
      </c>
      <c r="E85" s="593"/>
      <c r="F85" s="158"/>
      <c r="G85" s="593">
        <f>G87+G89+G91+G93+G98+G100+G102</f>
        <v>10706</v>
      </c>
      <c r="H85" s="593"/>
      <c r="I85" s="593"/>
    </row>
    <row r="86" spans="1:9" ht="28.5" customHeight="1" x14ac:dyDescent="0.2">
      <c r="A86" s="639" t="s">
        <v>146</v>
      </c>
      <c r="B86" s="605" t="s">
        <v>658</v>
      </c>
      <c r="C86" s="645" t="s">
        <v>226</v>
      </c>
      <c r="D86" s="608">
        <f>A!D92</f>
        <v>0</v>
      </c>
      <c r="E86" s="609"/>
      <c r="F86" s="633">
        <f>D86-D87</f>
        <v>0</v>
      </c>
      <c r="G86" s="633"/>
      <c r="H86" s="633"/>
      <c r="I86" s="116" t="s">
        <v>660</v>
      </c>
    </row>
    <row r="87" spans="1:9" ht="28.5" customHeight="1" x14ac:dyDescent="0.2">
      <c r="A87" s="639"/>
      <c r="B87" s="605"/>
      <c r="C87" s="645"/>
      <c r="D87" s="608">
        <f>A!D93</f>
        <v>0</v>
      </c>
      <c r="E87" s="609"/>
      <c r="F87" s="116"/>
      <c r="G87" s="633">
        <f>A!G93</f>
        <v>0</v>
      </c>
      <c r="H87" s="633"/>
      <c r="I87" s="633"/>
    </row>
    <row r="88" spans="1:9" ht="28.5" customHeight="1" x14ac:dyDescent="0.2">
      <c r="A88" s="637" t="s">
        <v>315</v>
      </c>
      <c r="B88" s="605" t="s">
        <v>476</v>
      </c>
      <c r="C88" s="645" t="s">
        <v>227</v>
      </c>
      <c r="D88" s="608">
        <f>A!D103</f>
        <v>0</v>
      </c>
      <c r="E88" s="609"/>
      <c r="F88" s="633">
        <f>D88-D89</f>
        <v>0</v>
      </c>
      <c r="G88" s="633"/>
      <c r="H88" s="633"/>
      <c r="I88" s="116" t="s">
        <v>660</v>
      </c>
    </row>
    <row r="89" spans="1:9" s="13" customFormat="1" ht="28.5" customHeight="1" x14ac:dyDescent="0.2">
      <c r="A89" s="638"/>
      <c r="B89" s="605"/>
      <c r="C89" s="645"/>
      <c r="D89" s="608">
        <f>A!D104</f>
        <v>0</v>
      </c>
      <c r="E89" s="609"/>
      <c r="F89" s="116"/>
      <c r="G89" s="633">
        <f>A!G104</f>
        <v>0</v>
      </c>
      <c r="H89" s="633"/>
      <c r="I89" s="633"/>
    </row>
    <row r="90" spans="1:9" s="13" customFormat="1" ht="28.5" customHeight="1" x14ac:dyDescent="0.2">
      <c r="A90" s="637" t="s">
        <v>314</v>
      </c>
      <c r="B90" s="605" t="s">
        <v>601</v>
      </c>
      <c r="C90" s="641" t="s">
        <v>228</v>
      </c>
      <c r="D90" s="608">
        <f>A!D105</f>
        <v>0</v>
      </c>
      <c r="E90" s="609"/>
      <c r="F90" s="633">
        <f>D90-D91</f>
        <v>0</v>
      </c>
      <c r="G90" s="633"/>
      <c r="H90" s="633"/>
      <c r="I90" s="116" t="s">
        <v>660</v>
      </c>
    </row>
    <row r="91" spans="1:9" s="13" customFormat="1" ht="28.5" customHeight="1" x14ac:dyDescent="0.2">
      <c r="A91" s="638"/>
      <c r="B91" s="605"/>
      <c r="C91" s="641"/>
      <c r="D91" s="608">
        <f>A!D106</f>
        <v>0</v>
      </c>
      <c r="E91" s="609"/>
      <c r="F91" s="116"/>
      <c r="G91" s="633">
        <f>A!G106</f>
        <v>0</v>
      </c>
      <c r="H91" s="633"/>
      <c r="I91" s="633"/>
    </row>
    <row r="92" spans="1:9" s="13" customFormat="1" ht="28.5" customHeight="1" x14ac:dyDescent="0.2">
      <c r="A92" s="637" t="s">
        <v>316</v>
      </c>
      <c r="B92" s="640" t="s">
        <v>615</v>
      </c>
      <c r="C92" s="641" t="s">
        <v>229</v>
      </c>
      <c r="D92" s="608">
        <f>A!D107</f>
        <v>0</v>
      </c>
      <c r="E92" s="609"/>
      <c r="F92" s="633">
        <f>D92-D93</f>
        <v>0</v>
      </c>
      <c r="G92" s="633"/>
      <c r="H92" s="633"/>
      <c r="I92" s="116" t="s">
        <v>660</v>
      </c>
    </row>
    <row r="93" spans="1:9" s="13" customFormat="1" ht="28.5" customHeight="1" x14ac:dyDescent="0.2">
      <c r="A93" s="638"/>
      <c r="B93" s="640"/>
      <c r="C93" s="641"/>
      <c r="D93" s="608">
        <f>A!D108</f>
        <v>0</v>
      </c>
      <c r="E93" s="609"/>
      <c r="F93" s="116"/>
      <c r="G93" s="633">
        <f>A!G108</f>
        <v>0</v>
      </c>
      <c r="H93" s="633"/>
      <c r="I93" s="633"/>
    </row>
    <row r="94" spans="1:9" s="13" customFormat="1" ht="15.2" customHeight="1" x14ac:dyDescent="0.2">
      <c r="A94" s="538" t="s">
        <v>470</v>
      </c>
      <c r="B94" s="594" t="s">
        <v>609</v>
      </c>
      <c r="C94" s="97" t="s">
        <v>456</v>
      </c>
      <c r="D94" s="599" t="s">
        <v>349</v>
      </c>
      <c r="E94" s="599"/>
      <c r="F94" s="599"/>
      <c r="G94" s="599"/>
      <c r="H94" s="596" t="s">
        <v>457</v>
      </c>
      <c r="I94" s="598"/>
    </row>
    <row r="95" spans="1:9" ht="15.2" customHeight="1" x14ac:dyDescent="0.2">
      <c r="A95" s="539"/>
      <c r="B95" s="595"/>
      <c r="C95" s="100" t="s">
        <v>462</v>
      </c>
      <c r="D95" s="98">
        <v>1</v>
      </c>
      <c r="E95" s="98" t="s">
        <v>597</v>
      </c>
      <c r="F95" s="599" t="s">
        <v>598</v>
      </c>
      <c r="G95" s="599"/>
      <c r="H95" s="634" t="s">
        <v>449</v>
      </c>
      <c r="I95" s="635"/>
    </row>
    <row r="96" spans="1:9" ht="15.2" customHeight="1" x14ac:dyDescent="0.2">
      <c r="A96" s="540" t="s">
        <v>458</v>
      </c>
      <c r="B96" s="99" t="s">
        <v>459</v>
      </c>
      <c r="C96" s="102" t="s">
        <v>460</v>
      </c>
      <c r="D96" s="142"/>
      <c r="E96" s="98" t="s">
        <v>599</v>
      </c>
      <c r="F96" s="599"/>
      <c r="G96" s="599"/>
      <c r="H96" s="634" t="s">
        <v>600</v>
      </c>
      <c r="I96" s="635"/>
    </row>
    <row r="97" spans="1:9" ht="27.75" customHeight="1" x14ac:dyDescent="0.2">
      <c r="A97" s="637" t="s">
        <v>313</v>
      </c>
      <c r="B97" s="643" t="s">
        <v>471</v>
      </c>
      <c r="C97" s="641" t="s">
        <v>230</v>
      </c>
      <c r="D97" s="608">
        <f>A!D109</f>
        <v>0</v>
      </c>
      <c r="E97" s="609"/>
      <c r="F97" s="633">
        <f>D97-D98</f>
        <v>0</v>
      </c>
      <c r="G97" s="633"/>
      <c r="H97" s="633"/>
      <c r="I97" s="116" t="s">
        <v>660</v>
      </c>
    </row>
    <row r="98" spans="1:9" ht="27.75" customHeight="1" x14ac:dyDescent="0.2">
      <c r="A98" s="638"/>
      <c r="B98" s="643"/>
      <c r="C98" s="641"/>
      <c r="D98" s="608">
        <f>A!D110</f>
        <v>0</v>
      </c>
      <c r="E98" s="609"/>
      <c r="F98" s="116"/>
      <c r="G98" s="633">
        <f>A!G110</f>
        <v>0</v>
      </c>
      <c r="H98" s="633"/>
      <c r="I98" s="633"/>
    </row>
    <row r="99" spans="1:9" ht="27.75" customHeight="1" x14ac:dyDescent="0.2">
      <c r="A99" s="637" t="s">
        <v>131</v>
      </c>
      <c r="B99" s="640" t="s">
        <v>616</v>
      </c>
      <c r="C99" s="641" t="s">
        <v>231</v>
      </c>
      <c r="D99" s="608">
        <f>A!D111</f>
        <v>0</v>
      </c>
      <c r="E99" s="609"/>
      <c r="F99" s="633">
        <f>D99-D100</f>
        <v>0</v>
      </c>
      <c r="G99" s="633"/>
      <c r="H99" s="633"/>
      <c r="I99" s="116" t="s">
        <v>660</v>
      </c>
    </row>
    <row r="100" spans="1:9" ht="27.75" customHeight="1" x14ac:dyDescent="0.2">
      <c r="A100" s="638"/>
      <c r="B100" s="640"/>
      <c r="C100" s="641"/>
      <c r="D100" s="608">
        <f>A!D112</f>
        <v>0</v>
      </c>
      <c r="E100" s="609"/>
      <c r="F100" s="116"/>
      <c r="G100" s="633">
        <f>A!G112</f>
        <v>0</v>
      </c>
      <c r="H100" s="633"/>
      <c r="I100" s="633"/>
    </row>
    <row r="101" spans="1:9" ht="27.75" customHeight="1" x14ac:dyDescent="0.2">
      <c r="A101" s="637" t="s">
        <v>763</v>
      </c>
      <c r="B101" s="640" t="s">
        <v>497</v>
      </c>
      <c r="C101" s="641" t="s">
        <v>299</v>
      </c>
      <c r="D101" s="608">
        <f>A!D113</f>
        <v>10980</v>
      </c>
      <c r="E101" s="609"/>
      <c r="F101" s="633">
        <f>D101-D102</f>
        <v>10980</v>
      </c>
      <c r="G101" s="633"/>
      <c r="H101" s="633"/>
      <c r="I101" s="116" t="s">
        <v>660</v>
      </c>
    </row>
    <row r="102" spans="1:9" ht="27.75" customHeight="1" x14ac:dyDescent="0.2">
      <c r="A102" s="638"/>
      <c r="B102" s="640"/>
      <c r="C102" s="641"/>
      <c r="D102" s="608">
        <f>A!D114</f>
        <v>0</v>
      </c>
      <c r="E102" s="609"/>
      <c r="F102" s="116"/>
      <c r="G102" s="633">
        <f>A!G114</f>
        <v>10706</v>
      </c>
      <c r="H102" s="633"/>
      <c r="I102" s="633"/>
    </row>
    <row r="103" spans="1:9" ht="27.75" customHeight="1" x14ac:dyDescent="0.2">
      <c r="A103" s="636" t="s">
        <v>128</v>
      </c>
      <c r="B103" s="590" t="s">
        <v>536</v>
      </c>
      <c r="C103" s="646" t="s">
        <v>232</v>
      </c>
      <c r="D103" s="593">
        <f>D105+D107+D109+D111+D113+D115+D117+D119</f>
        <v>712248.16</v>
      </c>
      <c r="E103" s="593"/>
      <c r="F103" s="593">
        <f>D103-D104</f>
        <v>648440.16</v>
      </c>
      <c r="G103" s="593"/>
      <c r="H103" s="593"/>
      <c r="I103" s="158"/>
    </row>
    <row r="104" spans="1:9" ht="27.75" customHeight="1" x14ac:dyDescent="0.2">
      <c r="A104" s="636"/>
      <c r="B104" s="590"/>
      <c r="C104" s="646"/>
      <c r="D104" s="593">
        <f>D106+D108+D110+D112+D114+D116+D118+D120</f>
        <v>63808</v>
      </c>
      <c r="E104" s="593"/>
      <c r="F104" s="158"/>
      <c r="G104" s="593">
        <f>G106+G108+G110+G112+G114+G116+G118+G120</f>
        <v>653512</v>
      </c>
      <c r="H104" s="593"/>
      <c r="I104" s="593"/>
    </row>
    <row r="105" spans="1:9" ht="27.75" customHeight="1" x14ac:dyDescent="0.2">
      <c r="A105" s="639" t="s">
        <v>148</v>
      </c>
      <c r="B105" s="640" t="s">
        <v>365</v>
      </c>
      <c r="C105" s="645" t="s">
        <v>233</v>
      </c>
      <c r="D105" s="608">
        <f>A!D119</f>
        <v>712248.16</v>
      </c>
      <c r="E105" s="609"/>
      <c r="F105" s="633">
        <f>D105-D106</f>
        <v>648440.16</v>
      </c>
      <c r="G105" s="633"/>
      <c r="H105" s="633"/>
      <c r="I105" s="116" t="s">
        <v>660</v>
      </c>
    </row>
    <row r="106" spans="1:9" ht="27.75" customHeight="1" x14ac:dyDescent="0.2">
      <c r="A106" s="639"/>
      <c r="B106" s="640"/>
      <c r="C106" s="645"/>
      <c r="D106" s="608">
        <f>A!D120</f>
        <v>63808</v>
      </c>
      <c r="E106" s="609"/>
      <c r="F106" s="116"/>
      <c r="G106" s="633">
        <f>A!G120</f>
        <v>653512</v>
      </c>
      <c r="H106" s="633"/>
      <c r="I106" s="633"/>
    </row>
    <row r="107" spans="1:9" ht="27.75" customHeight="1" x14ac:dyDescent="0.2">
      <c r="A107" s="637" t="s">
        <v>315</v>
      </c>
      <c r="B107" s="605" t="s">
        <v>476</v>
      </c>
      <c r="C107" s="641" t="s">
        <v>234</v>
      </c>
      <c r="D107" s="608">
        <f>A!D130</f>
        <v>0</v>
      </c>
      <c r="E107" s="609"/>
      <c r="F107" s="633">
        <f>D107-D108</f>
        <v>0</v>
      </c>
      <c r="G107" s="633"/>
      <c r="H107" s="633"/>
      <c r="I107" s="116" t="s">
        <v>660</v>
      </c>
    </row>
    <row r="108" spans="1:9" ht="27.75" customHeight="1" x14ac:dyDescent="0.2">
      <c r="A108" s="638"/>
      <c r="B108" s="605"/>
      <c r="C108" s="641"/>
      <c r="D108" s="608">
        <f>A!D131</f>
        <v>0</v>
      </c>
      <c r="E108" s="609"/>
      <c r="F108" s="116"/>
      <c r="G108" s="633">
        <f>A!G131</f>
        <v>0</v>
      </c>
      <c r="H108" s="633"/>
      <c r="I108" s="633"/>
    </row>
    <row r="109" spans="1:9" ht="27.75" customHeight="1" x14ac:dyDescent="0.2">
      <c r="A109" s="637" t="s">
        <v>314</v>
      </c>
      <c r="B109" s="640" t="s">
        <v>637</v>
      </c>
      <c r="C109" s="641" t="s">
        <v>235</v>
      </c>
      <c r="D109" s="608">
        <f>A!D132</f>
        <v>0</v>
      </c>
      <c r="E109" s="609"/>
      <c r="F109" s="633">
        <f>D109-D110</f>
        <v>0</v>
      </c>
      <c r="G109" s="633"/>
      <c r="H109" s="633"/>
      <c r="I109" s="116" t="s">
        <v>660</v>
      </c>
    </row>
    <row r="110" spans="1:9" ht="27.75" customHeight="1" x14ac:dyDescent="0.2">
      <c r="A110" s="638"/>
      <c r="B110" s="640"/>
      <c r="C110" s="641"/>
      <c r="D110" s="608">
        <f>A!D133</f>
        <v>0</v>
      </c>
      <c r="E110" s="609"/>
      <c r="F110" s="116"/>
      <c r="G110" s="633">
        <f>A!G133</f>
        <v>0</v>
      </c>
      <c r="H110" s="633"/>
      <c r="I110" s="633"/>
    </row>
    <row r="111" spans="1:9" ht="27.75" customHeight="1" x14ac:dyDescent="0.2">
      <c r="A111" s="637" t="s">
        <v>316</v>
      </c>
      <c r="B111" s="643" t="s">
        <v>472</v>
      </c>
      <c r="C111" s="641" t="s">
        <v>236</v>
      </c>
      <c r="D111" s="608">
        <f>A!D134</f>
        <v>0</v>
      </c>
      <c r="E111" s="609"/>
      <c r="F111" s="633">
        <f>D111-D112</f>
        <v>0</v>
      </c>
      <c r="G111" s="633"/>
      <c r="H111" s="633"/>
      <c r="I111" s="116" t="s">
        <v>660</v>
      </c>
    </row>
    <row r="112" spans="1:9" ht="27.75" customHeight="1" x14ac:dyDescent="0.2">
      <c r="A112" s="638"/>
      <c r="B112" s="643"/>
      <c r="C112" s="641"/>
      <c r="D112" s="608">
        <f>A!D135</f>
        <v>0</v>
      </c>
      <c r="E112" s="609"/>
      <c r="F112" s="116"/>
      <c r="G112" s="633">
        <f>A!G135</f>
        <v>0</v>
      </c>
      <c r="H112" s="633"/>
      <c r="I112" s="633"/>
    </row>
    <row r="113" spans="1:9" ht="27.75" customHeight="1" x14ac:dyDescent="0.2">
      <c r="A113" s="637" t="s">
        <v>313</v>
      </c>
      <c r="B113" s="643" t="s">
        <v>473</v>
      </c>
      <c r="C113" s="641" t="s">
        <v>237</v>
      </c>
      <c r="D113" s="608">
        <f>A!D136</f>
        <v>0</v>
      </c>
      <c r="E113" s="609"/>
      <c r="F113" s="633">
        <f>D113-D114</f>
        <v>0</v>
      </c>
      <c r="G113" s="633"/>
      <c r="H113" s="633"/>
      <c r="I113" s="116" t="s">
        <v>660</v>
      </c>
    </row>
    <row r="114" spans="1:9" ht="27.75" customHeight="1" x14ac:dyDescent="0.2">
      <c r="A114" s="638"/>
      <c r="B114" s="643"/>
      <c r="C114" s="641"/>
      <c r="D114" s="608">
        <f>A!D137</f>
        <v>0</v>
      </c>
      <c r="E114" s="609"/>
      <c r="F114" s="116"/>
      <c r="G114" s="633">
        <f>A!G137</f>
        <v>0</v>
      </c>
      <c r="H114" s="633"/>
      <c r="I114" s="633"/>
    </row>
    <row r="115" spans="1:9" ht="27.75" customHeight="1" x14ac:dyDescent="0.2">
      <c r="A115" s="637" t="s">
        <v>317</v>
      </c>
      <c r="B115" s="640" t="s">
        <v>602</v>
      </c>
      <c r="C115" s="641" t="s">
        <v>238</v>
      </c>
      <c r="D115" s="608">
        <f>A!D138</f>
        <v>0</v>
      </c>
      <c r="E115" s="609"/>
      <c r="F115" s="633">
        <f>D115-D116</f>
        <v>0</v>
      </c>
      <c r="G115" s="633"/>
      <c r="H115" s="633"/>
      <c r="I115" s="116" t="s">
        <v>660</v>
      </c>
    </row>
    <row r="116" spans="1:9" ht="27.75" customHeight="1" x14ac:dyDescent="0.2">
      <c r="A116" s="638"/>
      <c r="B116" s="640"/>
      <c r="C116" s="641"/>
      <c r="D116" s="608">
        <f>A!D139</f>
        <v>0</v>
      </c>
      <c r="E116" s="609"/>
      <c r="F116" s="116"/>
      <c r="G116" s="633">
        <f>A!G139</f>
        <v>0</v>
      </c>
      <c r="H116" s="633"/>
      <c r="I116" s="633"/>
    </row>
    <row r="117" spans="1:9" ht="27.75" customHeight="1" x14ac:dyDescent="0.2">
      <c r="A117" s="637" t="s">
        <v>312</v>
      </c>
      <c r="B117" s="640" t="s">
        <v>104</v>
      </c>
      <c r="C117" s="641" t="s">
        <v>239</v>
      </c>
      <c r="D117" s="608">
        <f>A!D140</f>
        <v>0</v>
      </c>
      <c r="E117" s="609"/>
      <c r="F117" s="633">
        <f>D117-D118</f>
        <v>0</v>
      </c>
      <c r="G117" s="633"/>
      <c r="H117" s="633"/>
      <c r="I117" s="116" t="s">
        <v>660</v>
      </c>
    </row>
    <row r="118" spans="1:9" ht="27.75" customHeight="1" x14ac:dyDescent="0.2">
      <c r="A118" s="638"/>
      <c r="B118" s="640"/>
      <c r="C118" s="641"/>
      <c r="D118" s="608">
        <f>A!D141</f>
        <v>0</v>
      </c>
      <c r="E118" s="609"/>
      <c r="F118" s="116"/>
      <c r="G118" s="633">
        <f>A!G141</f>
        <v>0</v>
      </c>
      <c r="H118" s="633"/>
      <c r="I118" s="633"/>
    </row>
    <row r="119" spans="1:9" ht="27.75" customHeight="1" x14ac:dyDescent="0.2">
      <c r="A119" s="637" t="s">
        <v>537</v>
      </c>
      <c r="B119" s="640" t="s">
        <v>616</v>
      </c>
      <c r="C119" s="641" t="s">
        <v>240</v>
      </c>
      <c r="D119" s="608">
        <f>A!D142</f>
        <v>0</v>
      </c>
      <c r="E119" s="609"/>
      <c r="F119" s="633">
        <f>D119-D120</f>
        <v>0</v>
      </c>
      <c r="G119" s="633"/>
      <c r="H119" s="633"/>
      <c r="I119" s="116" t="s">
        <v>660</v>
      </c>
    </row>
    <row r="120" spans="1:9" ht="27.75" customHeight="1" x14ac:dyDescent="0.2">
      <c r="A120" s="638"/>
      <c r="B120" s="640"/>
      <c r="C120" s="641"/>
      <c r="D120" s="608">
        <f>A!D143</f>
        <v>0</v>
      </c>
      <c r="E120" s="609"/>
      <c r="F120" s="116"/>
      <c r="G120" s="633">
        <f>A!G143</f>
        <v>0</v>
      </c>
      <c r="H120" s="633"/>
      <c r="I120" s="633"/>
    </row>
    <row r="121" spans="1:9" ht="27.75" customHeight="1" x14ac:dyDescent="0.2">
      <c r="A121" s="636" t="s">
        <v>149</v>
      </c>
      <c r="B121" s="644" t="s">
        <v>85</v>
      </c>
      <c r="C121" s="642" t="s">
        <v>241</v>
      </c>
      <c r="D121" s="602" t="e">
        <f>D123+D128+D130+D132+D134</f>
        <v>#REF!</v>
      </c>
      <c r="E121" s="603"/>
      <c r="F121" s="602" t="e">
        <f>D121-D122</f>
        <v>#REF!</v>
      </c>
      <c r="G121" s="615"/>
      <c r="H121" s="603"/>
      <c r="I121" s="155"/>
    </row>
    <row r="122" spans="1:9" ht="27.75" customHeight="1" x14ac:dyDescent="0.2">
      <c r="A122" s="636"/>
      <c r="B122" s="644"/>
      <c r="C122" s="642"/>
      <c r="D122" s="602" t="e">
        <f>D124+D129+D131+D133+D135</f>
        <v>#REF!</v>
      </c>
      <c r="E122" s="603"/>
      <c r="F122" s="155"/>
      <c r="G122" s="602" t="e">
        <f>G124+G129+G131+G133+G135</f>
        <v>#REF!</v>
      </c>
      <c r="H122" s="615"/>
      <c r="I122" s="603"/>
    </row>
    <row r="123" spans="1:9" ht="27.75" customHeight="1" x14ac:dyDescent="0.2">
      <c r="A123" s="639" t="s">
        <v>150</v>
      </c>
      <c r="B123" s="640" t="s">
        <v>617</v>
      </c>
      <c r="C123" s="641" t="s">
        <v>242</v>
      </c>
      <c r="D123" s="608">
        <f>A!D148</f>
        <v>0</v>
      </c>
      <c r="E123" s="609"/>
      <c r="F123" s="633">
        <f>D123-D124</f>
        <v>0</v>
      </c>
      <c r="G123" s="633"/>
      <c r="H123" s="633"/>
      <c r="I123" s="116" t="s">
        <v>660</v>
      </c>
    </row>
    <row r="124" spans="1:9" ht="27.75" customHeight="1" x14ac:dyDescent="0.2">
      <c r="A124" s="639"/>
      <c r="B124" s="640"/>
      <c r="C124" s="641"/>
      <c r="D124" s="608">
        <f>A!D149</f>
        <v>0</v>
      </c>
      <c r="E124" s="609"/>
      <c r="F124" s="116"/>
      <c r="G124" s="633">
        <f>A!G149</f>
        <v>0</v>
      </c>
      <c r="H124" s="633"/>
      <c r="I124" s="633"/>
    </row>
    <row r="125" spans="1:9" ht="15.2" customHeight="1" x14ac:dyDescent="0.2">
      <c r="A125" s="538" t="s">
        <v>644</v>
      </c>
      <c r="B125" s="594" t="s">
        <v>609</v>
      </c>
      <c r="C125" s="97" t="s">
        <v>456</v>
      </c>
      <c r="D125" s="599" t="s">
        <v>349</v>
      </c>
      <c r="E125" s="599"/>
      <c r="F125" s="599"/>
      <c r="G125" s="599"/>
      <c r="H125" s="596" t="s">
        <v>457</v>
      </c>
      <c r="I125" s="598"/>
    </row>
    <row r="126" spans="1:9" ht="15.2" customHeight="1" x14ac:dyDescent="0.2">
      <c r="A126" s="539"/>
      <c r="B126" s="595"/>
      <c r="C126" s="100" t="s">
        <v>462</v>
      </c>
      <c r="D126" s="98">
        <v>1</v>
      </c>
      <c r="E126" s="98" t="s">
        <v>597</v>
      </c>
      <c r="F126" s="599" t="s">
        <v>598</v>
      </c>
      <c r="G126" s="599"/>
      <c r="H126" s="634" t="s">
        <v>449</v>
      </c>
      <c r="I126" s="635"/>
    </row>
    <row r="127" spans="1:9" ht="15.2" customHeight="1" x14ac:dyDescent="0.2">
      <c r="A127" s="540" t="s">
        <v>458</v>
      </c>
      <c r="B127" s="99" t="s">
        <v>459</v>
      </c>
      <c r="C127" s="102" t="s">
        <v>460</v>
      </c>
      <c r="D127" s="142"/>
      <c r="E127" s="98" t="s">
        <v>599</v>
      </c>
      <c r="F127" s="599"/>
      <c r="G127" s="599"/>
      <c r="H127" s="634" t="s">
        <v>600</v>
      </c>
      <c r="I127" s="635"/>
    </row>
    <row r="128" spans="1:9" ht="28.5" customHeight="1" x14ac:dyDescent="0.2">
      <c r="A128" s="637" t="s">
        <v>121</v>
      </c>
      <c r="B128" s="640" t="s">
        <v>366</v>
      </c>
      <c r="C128" s="641" t="s">
        <v>243</v>
      </c>
      <c r="D128" s="608">
        <f>A!D150</f>
        <v>0</v>
      </c>
      <c r="E128" s="609"/>
      <c r="F128" s="633">
        <f>D128-D129</f>
        <v>0</v>
      </c>
      <c r="G128" s="633"/>
      <c r="H128" s="633"/>
      <c r="I128" s="116" t="s">
        <v>660</v>
      </c>
    </row>
    <row r="129" spans="1:9" ht="28.5" customHeight="1" x14ac:dyDescent="0.2">
      <c r="A129" s="638"/>
      <c r="B129" s="640"/>
      <c r="C129" s="641"/>
      <c r="D129" s="608">
        <f>A!D151</f>
        <v>0</v>
      </c>
      <c r="E129" s="609"/>
      <c r="F129" s="116"/>
      <c r="G129" s="633">
        <f>A!G151</f>
        <v>0</v>
      </c>
      <c r="H129" s="633"/>
      <c r="I129" s="633"/>
    </row>
    <row r="130" spans="1:9" ht="28.5" customHeight="1" x14ac:dyDescent="0.2">
      <c r="A130" s="637" t="s">
        <v>122</v>
      </c>
      <c r="B130" s="640" t="s">
        <v>429</v>
      </c>
      <c r="C130" s="641" t="s">
        <v>244</v>
      </c>
      <c r="D130" s="608">
        <f>A!D152</f>
        <v>0</v>
      </c>
      <c r="E130" s="609"/>
      <c r="F130" s="633">
        <f>D130-D131</f>
        <v>0</v>
      </c>
      <c r="G130" s="633"/>
      <c r="H130" s="633"/>
      <c r="I130" s="116" t="s">
        <v>660</v>
      </c>
    </row>
    <row r="131" spans="1:9" ht="28.5" customHeight="1" x14ac:dyDescent="0.2">
      <c r="A131" s="638"/>
      <c r="B131" s="640"/>
      <c r="C131" s="641"/>
      <c r="D131" s="608">
        <f>A!D153</f>
        <v>0</v>
      </c>
      <c r="E131" s="609"/>
      <c r="F131" s="116"/>
      <c r="G131" s="633">
        <f>A!G153</f>
        <v>0</v>
      </c>
      <c r="H131" s="633"/>
      <c r="I131" s="633"/>
    </row>
    <row r="132" spans="1:9" ht="28.5" customHeight="1" x14ac:dyDescent="0.2">
      <c r="A132" s="637" t="s">
        <v>123</v>
      </c>
      <c r="B132" s="640" t="s">
        <v>367</v>
      </c>
      <c r="C132" s="641" t="s">
        <v>245</v>
      </c>
      <c r="D132" s="608">
        <f>A!D154</f>
        <v>0</v>
      </c>
      <c r="E132" s="609"/>
      <c r="F132" s="633">
        <f>D132-D133</f>
        <v>0</v>
      </c>
      <c r="G132" s="633"/>
      <c r="H132" s="633"/>
      <c r="I132" s="116" t="s">
        <v>660</v>
      </c>
    </row>
    <row r="133" spans="1:9" ht="28.5" customHeight="1" x14ac:dyDescent="0.2">
      <c r="A133" s="638"/>
      <c r="B133" s="640"/>
      <c r="C133" s="641"/>
      <c r="D133" s="608">
        <f>A!D155</f>
        <v>0</v>
      </c>
      <c r="E133" s="609"/>
      <c r="F133" s="116"/>
      <c r="G133" s="633">
        <f>A!G155</f>
        <v>0</v>
      </c>
      <c r="H133" s="633"/>
      <c r="I133" s="633"/>
    </row>
    <row r="134" spans="1:9" ht="28.5" customHeight="1" x14ac:dyDescent="0.2">
      <c r="A134" s="637" t="s">
        <v>337</v>
      </c>
      <c r="B134" s="605" t="s">
        <v>541</v>
      </c>
      <c r="C134" s="641" t="s">
        <v>246</v>
      </c>
      <c r="D134" s="608" t="e">
        <f>A!#REF!</f>
        <v>#REF!</v>
      </c>
      <c r="E134" s="609"/>
      <c r="F134" s="633" t="e">
        <f>D134-D135</f>
        <v>#REF!</v>
      </c>
      <c r="G134" s="633"/>
      <c r="H134" s="633"/>
      <c r="I134" s="116" t="s">
        <v>660</v>
      </c>
    </row>
    <row r="135" spans="1:9" ht="28.5" customHeight="1" x14ac:dyDescent="0.2">
      <c r="A135" s="638"/>
      <c r="B135" s="605"/>
      <c r="C135" s="641"/>
      <c r="D135" s="608" t="e">
        <f>A!#REF!</f>
        <v>#REF!</v>
      </c>
      <c r="E135" s="609"/>
      <c r="F135" s="116"/>
      <c r="G135" s="633" t="e">
        <f>A!#REF!</f>
        <v>#REF!</v>
      </c>
      <c r="H135" s="633"/>
      <c r="I135" s="633"/>
    </row>
    <row r="136" spans="1:9" ht="28.5" customHeight="1" x14ac:dyDescent="0.2">
      <c r="A136" s="636" t="s">
        <v>129</v>
      </c>
      <c r="B136" s="590" t="s">
        <v>474</v>
      </c>
      <c r="C136" s="642" t="s">
        <v>247</v>
      </c>
      <c r="D136" s="593">
        <f>D138+D140+D142+D144</f>
        <v>8345</v>
      </c>
      <c r="E136" s="593"/>
      <c r="F136" s="593">
        <f>D136-D137</f>
        <v>8345</v>
      </c>
      <c r="G136" s="593"/>
      <c r="H136" s="593"/>
      <c r="I136" s="155"/>
    </row>
    <row r="137" spans="1:9" ht="28.5" customHeight="1" x14ac:dyDescent="0.2">
      <c r="A137" s="636"/>
      <c r="B137" s="590"/>
      <c r="C137" s="642"/>
      <c r="D137" s="593">
        <f>D139+D141+D143+D145</f>
        <v>0</v>
      </c>
      <c r="E137" s="593"/>
      <c r="F137" s="155"/>
      <c r="G137" s="593">
        <f>G139+G141+G143+G145</f>
        <v>11709</v>
      </c>
      <c r="H137" s="593"/>
      <c r="I137" s="593"/>
    </row>
    <row r="138" spans="1:9" ht="28.5" customHeight="1" x14ac:dyDescent="0.2">
      <c r="A138" s="639" t="s">
        <v>475</v>
      </c>
      <c r="B138" s="640" t="s">
        <v>88</v>
      </c>
      <c r="C138" s="641" t="s">
        <v>248</v>
      </c>
      <c r="D138" s="608">
        <f>A!D167</f>
        <v>0</v>
      </c>
      <c r="E138" s="609"/>
      <c r="F138" s="633">
        <f>D138-D139</f>
        <v>0</v>
      </c>
      <c r="G138" s="633"/>
      <c r="H138" s="633"/>
      <c r="I138" s="116" t="s">
        <v>660</v>
      </c>
    </row>
    <row r="139" spans="1:9" ht="28.5" customHeight="1" x14ac:dyDescent="0.2">
      <c r="A139" s="639"/>
      <c r="B139" s="640"/>
      <c r="C139" s="641"/>
      <c r="D139" s="608">
        <f>A!D168</f>
        <v>0</v>
      </c>
      <c r="E139" s="609"/>
      <c r="F139" s="116"/>
      <c r="G139" s="633">
        <f>A!G168</f>
        <v>11</v>
      </c>
      <c r="H139" s="633"/>
      <c r="I139" s="633"/>
    </row>
    <row r="140" spans="1:9" ht="28.5" customHeight="1" x14ac:dyDescent="0.2">
      <c r="A140" s="637" t="s">
        <v>115</v>
      </c>
      <c r="B140" s="640" t="s">
        <v>86</v>
      </c>
      <c r="C140" s="641" t="s">
        <v>249</v>
      </c>
      <c r="D140" s="608">
        <f>A!D169</f>
        <v>8345</v>
      </c>
      <c r="E140" s="609"/>
      <c r="F140" s="633">
        <f>D140-D141</f>
        <v>8345</v>
      </c>
      <c r="G140" s="633"/>
      <c r="H140" s="633"/>
      <c r="I140" s="116" t="s">
        <v>660</v>
      </c>
    </row>
    <row r="141" spans="1:9" ht="28.5" customHeight="1" x14ac:dyDescent="0.2">
      <c r="A141" s="638"/>
      <c r="B141" s="640"/>
      <c r="C141" s="641"/>
      <c r="D141" s="608">
        <f>A!D170</f>
        <v>0</v>
      </c>
      <c r="E141" s="609"/>
      <c r="F141" s="116"/>
      <c r="G141" s="633">
        <f>A!G170</f>
        <v>11698</v>
      </c>
      <c r="H141" s="633"/>
      <c r="I141" s="633"/>
    </row>
    <row r="142" spans="1:9" ht="28.5" customHeight="1" x14ac:dyDescent="0.2">
      <c r="A142" s="637" t="s">
        <v>116</v>
      </c>
      <c r="B142" s="640" t="s">
        <v>89</v>
      </c>
      <c r="C142" s="641" t="s">
        <v>250</v>
      </c>
      <c r="D142" s="608">
        <f>A!D171</f>
        <v>0</v>
      </c>
      <c r="E142" s="609"/>
      <c r="F142" s="633">
        <f>D142-D143</f>
        <v>0</v>
      </c>
      <c r="G142" s="633"/>
      <c r="H142" s="633"/>
      <c r="I142" s="116" t="s">
        <v>660</v>
      </c>
    </row>
    <row r="143" spans="1:9" ht="28.5" customHeight="1" x14ac:dyDescent="0.2">
      <c r="A143" s="638"/>
      <c r="B143" s="640"/>
      <c r="C143" s="641"/>
      <c r="D143" s="608">
        <f>A!D172</f>
        <v>0</v>
      </c>
      <c r="E143" s="609"/>
      <c r="F143" s="116"/>
      <c r="G143" s="633">
        <f>A!G172</f>
        <v>0</v>
      </c>
      <c r="H143" s="633"/>
      <c r="I143" s="633"/>
    </row>
    <row r="144" spans="1:9" ht="28.5" customHeight="1" x14ac:dyDescent="0.2">
      <c r="A144" s="637" t="s">
        <v>117</v>
      </c>
      <c r="B144" s="640" t="s">
        <v>87</v>
      </c>
      <c r="C144" s="641" t="s">
        <v>251</v>
      </c>
      <c r="D144" s="608">
        <f>A!D173</f>
        <v>0</v>
      </c>
      <c r="E144" s="609"/>
      <c r="F144" s="633">
        <f>D144-D145</f>
        <v>0</v>
      </c>
      <c r="G144" s="633"/>
      <c r="H144" s="633"/>
      <c r="I144" s="116" t="s">
        <v>660</v>
      </c>
    </row>
    <row r="145" spans="1:9" ht="28.5" customHeight="1" x14ac:dyDescent="0.2">
      <c r="A145" s="638"/>
      <c r="B145" s="640"/>
      <c r="C145" s="641"/>
      <c r="D145" s="608">
        <f>A!D174</f>
        <v>0</v>
      </c>
      <c r="E145" s="609"/>
      <c r="F145" s="116"/>
      <c r="G145" s="633">
        <f>A!G174</f>
        <v>0</v>
      </c>
      <c r="H145" s="633"/>
      <c r="I145" s="63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4"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24</vt:i4>
      </vt:variant>
      <vt:variant>
        <vt:lpstr>Pomenované rozsahy</vt:lpstr>
      </vt:variant>
      <vt:variant>
        <vt:i4>19</vt:i4>
      </vt:variant>
    </vt:vector>
  </HeadingPairs>
  <TitlesOfParts>
    <vt:vector size="43" baseType="lpstr">
      <vt:lpstr>Postup použitia vzoru</vt:lpstr>
      <vt:lpstr>info iba pre UZ 2014</vt:lpstr>
      <vt:lpstr>Titulná strana</vt:lpstr>
      <vt:lpstr>A</vt:lpstr>
      <vt:lpstr>P</vt:lpstr>
      <vt:lpstr>VZaS</vt: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A!Oblasť_tlače</vt:lpstr>
      <vt:lpstr>A_de!Oblasť_tlače</vt:lpstr>
      <vt:lpstr>A_de_neplatne!Oblasť_tlače</vt:lpstr>
      <vt:lpstr>A_en!Oblasť_tlače</vt:lpstr>
      <vt:lpstr>A_en_neplatne!Oblasť_tlače</vt:lpstr>
      <vt:lpstr>GuV_de!Oblasť_tlače</vt:lpstr>
      <vt:lpstr>IS_en!Oblasť_tlače</vt:lpstr>
      <vt:lpstr>IS_en_neplatny!Oblasť_tlače</vt:lpstr>
      <vt:lpstr>P!Oblasť_tlače</vt:lpstr>
      <vt:lpstr>P_de!Oblasť_tlače</vt:lpstr>
      <vt:lpstr>P_en!Oblasť_tlače</vt:lpstr>
      <vt:lpstr>P_en_neplatne!Oblasť_tlače</vt:lpstr>
      <vt:lpstr>'Postup použitia vzoru'!Oblasť_tlače</vt:lpstr>
      <vt:lpstr>Poznámky!Oblasť_tlače</vt:lpstr>
      <vt:lpstr>TB_BS_en!Oblasť_tlače</vt:lpstr>
      <vt:lpstr>'Titulná strana'!Oblasť_tlače</vt:lpstr>
      <vt:lpstr>TS_IS_en!Oblasť_tlače</vt:lpstr>
      <vt:lpstr>TSGuV_de!Oblasť_tlače</vt:lpstr>
      <vt:lpstr>VZaS!Oblasť_tlače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flex</cp:lastModifiedBy>
  <cp:lastPrinted>2015-03-26T09:42:37Z</cp:lastPrinted>
  <dcterms:created xsi:type="dcterms:W3CDTF">2002-11-28T13:29:35Z</dcterms:created>
  <dcterms:modified xsi:type="dcterms:W3CDTF">2015-03-27T09:34:46Z</dcterms:modified>
</cp:coreProperties>
</file>